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년도 동태지\"/>
    </mc:Choice>
  </mc:AlternateContent>
  <xr:revisionPtr revIDLastSave="0" documentId="13_ncr:1_{DB37D0F0-3693-4145-AFA5-9C53EFB052C8}" xr6:coauthVersionLast="45" xr6:coauthVersionMax="45" xr10:uidLastSave="{00000000-0000-0000-0000-000000000000}"/>
  <bookViews>
    <workbookView xWindow="-120" yWindow="-120" windowWidth="29040" windowHeight="15840" tabRatio="864" firstSheet="28" activeTab="29" xr2:uid="{00000000-000D-0000-FFFF-FFFF00000000}"/>
  </bookViews>
  <sheets>
    <sheet name="겉표지" sheetId="3" r:id="rId1"/>
    <sheet name="참고사항" sheetId="6" r:id="rId2"/>
    <sheet name="차례" sheetId="7" r:id="rId3"/>
    <sheet name="제1장 위탁판매사업" sheetId="8" r:id="rId4"/>
    <sheet name="1. 연도별 어업별 위판고" sheetId="1" r:id="rId5"/>
    <sheet name="2. 연도별 월별 위판고" sheetId="9" r:id="rId6"/>
    <sheet name="3.어업별 위판고" sheetId="10" r:id="rId7"/>
    <sheet name="4. 수협별 위판고" sheetId="11" r:id="rId8"/>
    <sheet name="5.어종별 위판고 및 단가" sheetId="12" r:id="rId9"/>
    <sheet name="6~7.최고최저평균위판고" sheetId="13" r:id="rId10"/>
    <sheet name="8.월중 최고최저위판고" sheetId="31" r:id="rId11"/>
    <sheet name="9.어업별 척당 1회 평균 위판고" sheetId="18" r:id="rId12"/>
    <sheet name="10.선상 경매 현황" sheetId="19" r:id="rId13"/>
    <sheet name="11.수입수산물 위판고" sheetId="20" r:id="rId14"/>
    <sheet name="제2장 어가동향" sheetId="21" r:id="rId15"/>
    <sheet name="1.어업별 평균어가" sheetId="22" r:id="rId16"/>
    <sheet name="2.어종별 평균어가" sheetId="23" r:id="rId17"/>
    <sheet name="제3장 어선입항" sheetId="24" r:id="rId18"/>
    <sheet name="1.어업별 입항척수" sheetId="25" r:id="rId19"/>
    <sheet name="제4장 선어유통" sheetId="26" state="hidden" r:id="rId20"/>
    <sheet name="1.지역별 반출량" sheetId="27" state="hidden" r:id="rId21"/>
    <sheet name="2.이용배분 동향" sheetId="28" state="hidden" r:id="rId22"/>
    <sheet name="제4장 이용가공사업" sheetId="29" r:id="rId23"/>
    <sheet name="1. 어종별 동결냉장량 및 금액" sheetId="30" r:id="rId24"/>
    <sheet name="2~3. 동결냉장어종별출고량, 얼음판매량" sheetId="32" r:id="rId25"/>
    <sheet name="4. 어업별 어선 급수량 및 금액" sheetId="33" r:id="rId26"/>
    <sheet name="5.상자(규격별) 이용료율" sheetId="34" r:id="rId27"/>
    <sheet name="제5장 중도매인및매매참가인" sheetId="35" r:id="rId28"/>
    <sheet name="1~2. 중도매인수 및 분포" sheetId="36" r:id="rId29"/>
    <sheet name="3.중도매인현황" sheetId="45" r:id="rId30"/>
    <sheet name="4.매매참가인현황" sheetId="46" r:id="rId31"/>
    <sheet name="5. 중매인 최고 및 평균 매상" sheetId="37" r:id="rId32"/>
    <sheet name="제6장 기타" sheetId="38" r:id="rId33"/>
    <sheet name="1.취업근로자수" sheetId="39" r:id="rId34"/>
    <sheet name="2~3. 노임 및 어상자 단가" sheetId="40" r:id="rId35"/>
    <sheet name="4.환원사업" sheetId="41" r:id="rId36"/>
    <sheet name="제7장 부록" sheetId="42" r:id="rId37"/>
    <sheet name="1.임원현황" sheetId="43" r:id="rId38"/>
    <sheet name="2.간부직원현황" sheetId="44" r:id="rId39"/>
    <sheet name="어시장의 동태" sheetId="47" r:id="rId40"/>
  </sheets>
  <definedNames>
    <definedName name="_xlnm.Print_Area" localSheetId="23">'1. 어종별 동결냉장량 및 금액'!$A$1:$V$17</definedName>
    <definedName name="_xlnm.Print_Area" localSheetId="4">'1. 연도별 어업별 위판고'!$A$1:$U$56</definedName>
    <definedName name="_xlnm.Print_Area" localSheetId="18">'1.어업별 입항척수'!$A$1:$K$17</definedName>
    <definedName name="_xlnm.Print_Area" localSheetId="15">'1.어업별 평균어가'!$A$1:$J$17</definedName>
    <definedName name="_xlnm.Print_Area" localSheetId="37">'1.임원현황'!$A$1:$C$17</definedName>
    <definedName name="_xlnm.Print_Area" localSheetId="20">'1.지역별 반출량'!$A$1:$L$16</definedName>
    <definedName name="_xlnm.Print_Area" localSheetId="33">'1.취업근로자수'!$A$1:$E$17</definedName>
    <definedName name="_xlnm.Print_Area" localSheetId="28">'1~2. 중도매인수 및 분포'!$A$1:$G$17</definedName>
    <definedName name="_xlnm.Print_Area" localSheetId="12">'10.선상 경매 현황'!$A$1:$V$17</definedName>
    <definedName name="_xlnm.Print_Area" localSheetId="13">'11.수입수산물 위판고'!$A$1:$J$17</definedName>
    <definedName name="_xlnm.Print_Area" localSheetId="5">'2. 연도별 월별 위판고'!$A$1:$U$17</definedName>
    <definedName name="_xlnm.Print_Area" localSheetId="38">'2.간부직원현황'!$A$1:$G$19</definedName>
    <definedName name="_xlnm.Print_Area" localSheetId="21">'2.이용배분 동향'!$A$1:$E$16</definedName>
    <definedName name="_xlnm.Print_Area" localSheetId="34">'2~3. 노임 및 어상자 단가'!$A$1:$G$13</definedName>
    <definedName name="_xlnm.Print_Area" localSheetId="6">'3.어업별 위판고'!$A$1:$S$18</definedName>
    <definedName name="_xlnm.Print_Area" localSheetId="29">'3.중도매인현황'!$A$1:$G$48</definedName>
    <definedName name="_xlnm.Print_Area" localSheetId="7">'4. 수협별 위판고'!$A$1:$M$17</definedName>
    <definedName name="_xlnm.Print_Area" localSheetId="25">'4. 어업별 어선 급수량 및 금액'!$A$1:$V$18</definedName>
    <definedName name="_xlnm.Print_Area" localSheetId="30">'4.매매참가인현황'!$A$1:$C$23</definedName>
    <definedName name="_xlnm.Print_Area" localSheetId="35">'4.환원사업'!$A$1:$C$20</definedName>
    <definedName name="_xlnm.Print_Area" localSheetId="31">'5. 중매인 최고 및 평균 매상'!$A$1:$H$13</definedName>
    <definedName name="_xlnm.Print_Area" localSheetId="26">'5.상자(규격별) 이용료율'!$A$1:$C$14</definedName>
    <definedName name="_xlnm.Print_Area" localSheetId="8">'5.어종별 위판고 및 단가'!$A$1:$Y$34</definedName>
    <definedName name="_xlnm.Print_Area" localSheetId="9">'6~7.최고최저평균위판고'!$A$1:$D$16</definedName>
    <definedName name="_xlnm.Print_Area" localSheetId="10">'8.월중 최고최저위판고'!$A$1:$I$16</definedName>
    <definedName name="_xlnm.Print_Area" localSheetId="11">'9.어업별 척당 1회 평균 위판고'!$A$1:$M$18</definedName>
    <definedName name="_xlnm.Print_Area" localSheetId="39">'어시장의 동태'!$A$1:$I$22</definedName>
    <definedName name="_xlnm.Print_Area" localSheetId="3">'제1장 위탁판매사업'!$A$1:$I$24</definedName>
    <definedName name="_xlnm.Print_Area" localSheetId="14">'제2장 어가동향'!$A$1:$I$24</definedName>
    <definedName name="_xlnm.Print_Area" localSheetId="17">'제3장 어선입항'!$A$1:$I$24</definedName>
    <definedName name="_xlnm.Print_Area" localSheetId="19">'제4장 선어유통'!$A$1:$R$24</definedName>
    <definedName name="_xlnm.Print_Area" localSheetId="22">'제4장 이용가공사업'!$A$1:$I$24</definedName>
    <definedName name="_xlnm.Print_Area" localSheetId="27">'제5장 중도매인및매매참가인'!$A$1:$I$24</definedName>
    <definedName name="_xlnm.Print_Area" localSheetId="32">'제6장 기타'!$A$1:$I$24</definedName>
    <definedName name="_xlnm.Print_Area" localSheetId="36">'제7장 부록'!$A$1:$I$24</definedName>
    <definedName name="_xlnm.Print_Area" localSheetId="1">참고사항!$A$1:$I$22</definedName>
    <definedName name="_xlnm.Print_Titles" localSheetId="29">'3.중도매인현황'!$3:$3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12" l="1"/>
  <c r="B10" i="12"/>
  <c r="B5" i="12"/>
  <c r="M32" i="23"/>
  <c r="C16" i="11"/>
  <c r="C8" i="11"/>
  <c r="C5" i="11"/>
  <c r="C6" i="11"/>
  <c r="S18" i="10" l="1"/>
  <c r="R18" i="10"/>
  <c r="Q18" i="10"/>
  <c r="P18" i="10"/>
  <c r="O18" i="10"/>
  <c r="N18" i="10"/>
  <c r="M18" i="10"/>
  <c r="L18" i="10"/>
  <c r="K18" i="10"/>
  <c r="J18" i="10"/>
  <c r="I18" i="10"/>
  <c r="H18" i="10"/>
  <c r="G17" i="10"/>
  <c r="C17" i="10" s="1"/>
  <c r="F17" i="10"/>
  <c r="B17" i="10" s="1"/>
  <c r="G16" i="10"/>
  <c r="F16" i="10"/>
  <c r="C16" i="10"/>
  <c r="B16" i="10"/>
  <c r="G15" i="10"/>
  <c r="C15" i="10" s="1"/>
  <c r="F15" i="10"/>
  <c r="B15" i="10" s="1"/>
  <c r="G14" i="10"/>
  <c r="C14" i="10" s="1"/>
  <c r="F14" i="10"/>
  <c r="B14" i="10" s="1"/>
  <c r="G13" i="10"/>
  <c r="C13" i="10" s="1"/>
  <c r="F13" i="10"/>
  <c r="B13" i="10" s="1"/>
  <c r="G12" i="10"/>
  <c r="C12" i="10" s="1"/>
  <c r="F12" i="10"/>
  <c r="B12" i="10" s="1"/>
  <c r="G11" i="10"/>
  <c r="C11" i="10" s="1"/>
  <c r="F11" i="10"/>
  <c r="B11" i="10" s="1"/>
  <c r="G10" i="10"/>
  <c r="C10" i="10" s="1"/>
  <c r="F10" i="10"/>
  <c r="B10" i="10" s="1"/>
  <c r="G9" i="10"/>
  <c r="C9" i="10" s="1"/>
  <c r="F9" i="10"/>
  <c r="B9" i="10" s="1"/>
  <c r="G8" i="10"/>
  <c r="C8" i="10" s="1"/>
  <c r="F8" i="10"/>
  <c r="B8" i="10" s="1"/>
  <c r="G7" i="10"/>
  <c r="F7" i="10"/>
  <c r="C7" i="10"/>
  <c r="B7" i="10"/>
  <c r="G6" i="10"/>
  <c r="C6" i="10" s="1"/>
  <c r="F6" i="10"/>
  <c r="M17" i="11"/>
  <c r="L17" i="11"/>
  <c r="K17" i="11"/>
  <c r="J17" i="11"/>
  <c r="I17" i="11"/>
  <c r="G17" i="11"/>
  <c r="F17" i="11"/>
  <c r="E17" i="11"/>
  <c r="D17" i="11"/>
  <c r="L16" i="11"/>
  <c r="H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B8" i="11"/>
  <c r="C7" i="11"/>
  <c r="B7" i="11"/>
  <c r="B6" i="11"/>
  <c r="B5" i="11"/>
  <c r="B16" i="11" l="1"/>
  <c r="H17" i="11"/>
  <c r="F18" i="10"/>
  <c r="G18" i="10"/>
  <c r="C17" i="11"/>
  <c r="C18" i="10"/>
  <c r="B6" i="10"/>
  <c r="B18" i="10" s="1"/>
  <c r="B17" i="11"/>
  <c r="D17" i="22" l="1"/>
  <c r="C13" i="12"/>
  <c r="C12" i="12"/>
  <c r="C11" i="12"/>
  <c r="B11" i="12"/>
  <c r="C10" i="12"/>
  <c r="C9" i="12"/>
  <c r="B9" i="12"/>
  <c r="C8" i="12"/>
  <c r="B8" i="12"/>
  <c r="C7" i="12"/>
  <c r="B7" i="12"/>
  <c r="C6" i="12"/>
  <c r="B6" i="12"/>
  <c r="C5" i="12"/>
  <c r="C10" i="13"/>
  <c r="B10" i="13"/>
  <c r="X34" i="12" l="1"/>
  <c r="W34" i="12"/>
  <c r="Q34" i="12"/>
  <c r="K34" i="12"/>
  <c r="J34" i="12"/>
  <c r="I34" i="12"/>
  <c r="H34" i="12"/>
  <c r="C34" i="12"/>
  <c r="D34" i="12" s="1"/>
  <c r="B34" i="12"/>
  <c r="U17" i="12"/>
  <c r="V17" i="12" s="1"/>
  <c r="T17" i="12"/>
  <c r="R17" i="12"/>
  <c r="Q17" i="12"/>
  <c r="N17" i="12"/>
  <c r="L17" i="12"/>
  <c r="M17" i="12" s="1"/>
  <c r="K17" i="12"/>
  <c r="I17" i="12"/>
  <c r="F17" i="12"/>
  <c r="Y33" i="12" l="1"/>
  <c r="Y32" i="12"/>
  <c r="Y31" i="12"/>
  <c r="Y30" i="12"/>
  <c r="Y29" i="12"/>
  <c r="Y28" i="12"/>
  <c r="Y27" i="12"/>
  <c r="Y26" i="12"/>
  <c r="Y25" i="12"/>
  <c r="Y24" i="12"/>
  <c r="Y23" i="12"/>
  <c r="Y22" i="12"/>
  <c r="V33" i="12"/>
  <c r="V32" i="12"/>
  <c r="V31" i="12"/>
  <c r="V30" i="12"/>
  <c r="V29" i="12"/>
  <c r="V28" i="12"/>
  <c r="V27" i="12"/>
  <c r="V26" i="12"/>
  <c r="V25" i="12"/>
  <c r="V24" i="12"/>
  <c r="V23" i="12"/>
  <c r="V22" i="12"/>
  <c r="S33" i="12"/>
  <c r="S32" i="12"/>
  <c r="S31" i="12"/>
  <c r="S30" i="12"/>
  <c r="S29" i="12"/>
  <c r="S26" i="12"/>
  <c r="S25" i="12"/>
  <c r="S24" i="12"/>
  <c r="S23" i="12"/>
  <c r="S22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M33" i="12"/>
  <c r="M32" i="12"/>
  <c r="M31" i="12"/>
  <c r="M30" i="12"/>
  <c r="M29" i="12"/>
  <c r="M28" i="12"/>
  <c r="M27" i="12"/>
  <c r="M25" i="12"/>
  <c r="M24" i="12"/>
  <c r="M23" i="12"/>
  <c r="M22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D33" i="12"/>
  <c r="D32" i="12"/>
  <c r="D31" i="12"/>
  <c r="D30" i="12"/>
  <c r="D29" i="12"/>
  <c r="D28" i="12"/>
  <c r="D27" i="12"/>
  <c r="D25" i="12"/>
  <c r="D24" i="12"/>
  <c r="D23" i="12"/>
  <c r="D22" i="12"/>
  <c r="Y16" i="12"/>
  <c r="Y15" i="12"/>
  <c r="Y14" i="12"/>
  <c r="Y13" i="12"/>
  <c r="Y12" i="12"/>
  <c r="Y11" i="12"/>
  <c r="Y10" i="12"/>
  <c r="Y9" i="12"/>
  <c r="Y8" i="12"/>
  <c r="Y7" i="12"/>
  <c r="Y6" i="12"/>
  <c r="Y5" i="12"/>
  <c r="V16" i="12"/>
  <c r="V15" i="12"/>
  <c r="V14" i="12"/>
  <c r="V13" i="12"/>
  <c r="V12" i="12"/>
  <c r="V11" i="12"/>
  <c r="V10" i="12"/>
  <c r="V9" i="12"/>
  <c r="V8" i="12"/>
  <c r="V7" i="12"/>
  <c r="V6" i="12"/>
  <c r="V5" i="12"/>
  <c r="S16" i="12"/>
  <c r="S15" i="12"/>
  <c r="S14" i="12"/>
  <c r="S13" i="12"/>
  <c r="S12" i="12"/>
  <c r="S11" i="12"/>
  <c r="S10" i="12"/>
  <c r="S9" i="12"/>
  <c r="S8" i="12"/>
  <c r="S7" i="12"/>
  <c r="S6" i="12"/>
  <c r="S5" i="12"/>
  <c r="P16" i="12"/>
  <c r="P15" i="12"/>
  <c r="P14" i="12"/>
  <c r="P13" i="12"/>
  <c r="P12" i="12"/>
  <c r="P11" i="12"/>
  <c r="P10" i="12"/>
  <c r="P9" i="12"/>
  <c r="P8" i="12"/>
  <c r="P7" i="12"/>
  <c r="P6" i="12"/>
  <c r="P5" i="12"/>
  <c r="M16" i="12"/>
  <c r="M15" i="12"/>
  <c r="M14" i="12"/>
  <c r="M13" i="12"/>
  <c r="M12" i="12"/>
  <c r="M11" i="12"/>
  <c r="M10" i="12"/>
  <c r="M9" i="12"/>
  <c r="M8" i="12"/>
  <c r="M7" i="12"/>
  <c r="M6" i="12"/>
  <c r="M5" i="12"/>
  <c r="J16" i="12"/>
  <c r="J15" i="12"/>
  <c r="J14" i="12"/>
  <c r="J13" i="12"/>
  <c r="J12" i="12"/>
  <c r="J11" i="12"/>
  <c r="J10" i="12"/>
  <c r="J9" i="12"/>
  <c r="J8" i="12"/>
  <c r="J7" i="12"/>
  <c r="J6" i="12"/>
  <c r="J5" i="12"/>
  <c r="G16" i="12"/>
  <c r="G15" i="12"/>
  <c r="G14" i="12"/>
  <c r="G13" i="12"/>
  <c r="G12" i="12"/>
  <c r="G11" i="12"/>
  <c r="G10" i="12"/>
  <c r="G9" i="12"/>
  <c r="G8" i="12"/>
  <c r="G7" i="12"/>
  <c r="G6" i="12"/>
  <c r="G5" i="12"/>
  <c r="D9" i="47" l="1"/>
  <c r="I16" i="31"/>
  <c r="I15" i="31"/>
  <c r="I14" i="31"/>
  <c r="I13" i="31"/>
  <c r="I12" i="31"/>
  <c r="I11" i="31"/>
  <c r="I10" i="31"/>
  <c r="I9" i="31"/>
  <c r="I8" i="31"/>
  <c r="I7" i="31"/>
  <c r="I6" i="31"/>
  <c r="I5" i="31"/>
  <c r="E16" i="31"/>
  <c r="E15" i="31"/>
  <c r="E14" i="31"/>
  <c r="E13" i="31"/>
  <c r="E12" i="31"/>
  <c r="E11" i="31"/>
  <c r="E10" i="31"/>
  <c r="E9" i="31"/>
  <c r="E8" i="31"/>
  <c r="E7" i="31"/>
  <c r="E6" i="31"/>
  <c r="E5" i="31"/>
  <c r="D10" i="13"/>
  <c r="D5" i="13"/>
  <c r="D4" i="13"/>
  <c r="H32" i="23"/>
  <c r="G32" i="23"/>
  <c r="F32" i="23"/>
  <c r="E32" i="23"/>
  <c r="D32" i="23"/>
  <c r="C32" i="23"/>
  <c r="B32" i="23"/>
  <c r="L16" i="23"/>
  <c r="J16" i="23"/>
  <c r="I16" i="23"/>
  <c r="H16" i="23"/>
  <c r="G16" i="23"/>
  <c r="F16" i="23"/>
  <c r="E16" i="23"/>
  <c r="D16" i="23"/>
  <c r="B16" i="23"/>
  <c r="B16" i="36"/>
  <c r="B11" i="36"/>
  <c r="C5" i="36"/>
  <c r="B5" i="36"/>
  <c r="C11" i="40" l="1"/>
  <c r="B11" i="40"/>
  <c r="B6" i="39"/>
  <c r="B7" i="39"/>
  <c r="B8" i="39"/>
  <c r="B9" i="39"/>
  <c r="B10" i="39"/>
  <c r="B11" i="39"/>
  <c r="B12" i="39"/>
  <c r="B13" i="39"/>
  <c r="B14" i="39"/>
  <c r="B15" i="39"/>
  <c r="B16" i="39"/>
  <c r="B5" i="39"/>
  <c r="C6" i="33"/>
  <c r="H7" i="33"/>
  <c r="B7" i="33" s="1"/>
  <c r="I7" i="33"/>
  <c r="C7" i="33" s="1"/>
  <c r="J7" i="33"/>
  <c r="D7" i="33" s="1"/>
  <c r="H8" i="33"/>
  <c r="B8" i="33" s="1"/>
  <c r="I8" i="33"/>
  <c r="C8" i="33" s="1"/>
  <c r="J8" i="33"/>
  <c r="D8" i="33" s="1"/>
  <c r="H9" i="33"/>
  <c r="B9" i="33" s="1"/>
  <c r="I9" i="33"/>
  <c r="C9" i="33" s="1"/>
  <c r="J9" i="33"/>
  <c r="D9" i="33" s="1"/>
  <c r="H10" i="33"/>
  <c r="B10" i="33" s="1"/>
  <c r="I10" i="33"/>
  <c r="C10" i="33" s="1"/>
  <c r="J10" i="33"/>
  <c r="D10" i="33" s="1"/>
  <c r="H11" i="33"/>
  <c r="B11" i="33" s="1"/>
  <c r="I11" i="33"/>
  <c r="C11" i="33" s="1"/>
  <c r="J11" i="33"/>
  <c r="D11" i="33" s="1"/>
  <c r="H12" i="33"/>
  <c r="B12" i="33" s="1"/>
  <c r="I12" i="33"/>
  <c r="C12" i="33" s="1"/>
  <c r="J12" i="33"/>
  <c r="D12" i="33" s="1"/>
  <c r="H13" i="33"/>
  <c r="B13" i="33" s="1"/>
  <c r="I13" i="33"/>
  <c r="C13" i="33" s="1"/>
  <c r="J13" i="33"/>
  <c r="D13" i="33" s="1"/>
  <c r="H14" i="33"/>
  <c r="B14" i="33" s="1"/>
  <c r="I14" i="33"/>
  <c r="C14" i="33" s="1"/>
  <c r="J14" i="33"/>
  <c r="D14" i="33" s="1"/>
  <c r="H15" i="33"/>
  <c r="B15" i="33" s="1"/>
  <c r="I15" i="33"/>
  <c r="C15" i="33" s="1"/>
  <c r="J15" i="33"/>
  <c r="D15" i="33" s="1"/>
  <c r="H16" i="33"/>
  <c r="B16" i="33" s="1"/>
  <c r="I16" i="33"/>
  <c r="C16" i="33" s="1"/>
  <c r="J16" i="33"/>
  <c r="D16" i="33" s="1"/>
  <c r="H17" i="33"/>
  <c r="B17" i="33" s="1"/>
  <c r="I17" i="33"/>
  <c r="C17" i="33" s="1"/>
  <c r="J17" i="33"/>
  <c r="D17" i="33" s="1"/>
  <c r="J6" i="33"/>
  <c r="D6" i="33" s="1"/>
  <c r="I6" i="33"/>
  <c r="H6" i="33"/>
  <c r="B6" i="33" s="1"/>
  <c r="D6" i="25"/>
  <c r="B6" i="25" s="1"/>
  <c r="D7" i="25"/>
  <c r="B7" i="25" s="1"/>
  <c r="D8" i="25"/>
  <c r="B8" i="25" s="1"/>
  <c r="D9" i="25"/>
  <c r="B9" i="25" s="1"/>
  <c r="D10" i="25"/>
  <c r="B10" i="25" s="1"/>
  <c r="D11" i="25"/>
  <c r="B11" i="25" s="1"/>
  <c r="D12" i="25"/>
  <c r="B12" i="25" s="1"/>
  <c r="D13" i="25"/>
  <c r="B13" i="25" s="1"/>
  <c r="D14" i="25"/>
  <c r="B14" i="25" s="1"/>
  <c r="D15" i="25"/>
  <c r="B15" i="25" s="1"/>
  <c r="D16" i="25"/>
  <c r="B16" i="25" s="1"/>
  <c r="D5" i="25"/>
  <c r="B5" i="25"/>
  <c r="D18" i="33" l="1"/>
  <c r="C16" i="32"/>
  <c r="D16" i="32"/>
  <c r="E16" i="32"/>
  <c r="F16" i="32"/>
  <c r="G16" i="32"/>
  <c r="H16" i="32"/>
  <c r="K16" i="32"/>
  <c r="J16" i="32"/>
  <c r="B14" i="41" l="1"/>
  <c r="V17" i="30"/>
  <c r="S17" i="30"/>
  <c r="Q17" i="30"/>
  <c r="P17" i="30"/>
  <c r="M17" i="30"/>
  <c r="J17" i="30"/>
  <c r="G17" i="30"/>
  <c r="D17" i="30"/>
  <c r="L16" i="32"/>
  <c r="L15" i="32"/>
  <c r="L14" i="32"/>
  <c r="L13" i="32"/>
  <c r="L12" i="32"/>
  <c r="L11" i="32"/>
  <c r="L10" i="32"/>
  <c r="L9" i="32"/>
  <c r="L8" i="32"/>
  <c r="L7" i="32"/>
  <c r="L6" i="32"/>
  <c r="L5" i="32"/>
  <c r="L4" i="32"/>
  <c r="J16" i="20"/>
  <c r="J15" i="20"/>
  <c r="J14" i="20"/>
  <c r="J13" i="20"/>
  <c r="J12" i="20"/>
  <c r="J11" i="20"/>
  <c r="J10" i="20"/>
  <c r="J9" i="20"/>
  <c r="J8" i="20"/>
  <c r="J7" i="20"/>
  <c r="J6" i="20"/>
  <c r="J5" i="20"/>
  <c r="G16" i="20"/>
  <c r="G15" i="20"/>
  <c r="G14" i="20"/>
  <c r="G13" i="20"/>
  <c r="G12" i="20"/>
  <c r="G11" i="20"/>
  <c r="G10" i="20"/>
  <c r="G9" i="20"/>
  <c r="G8" i="20"/>
  <c r="G7" i="20"/>
  <c r="G6" i="20"/>
  <c r="G5" i="20"/>
  <c r="D16" i="20"/>
  <c r="D15" i="20"/>
  <c r="D14" i="20"/>
  <c r="D13" i="20"/>
  <c r="D12" i="20"/>
  <c r="D11" i="20"/>
  <c r="D10" i="20"/>
  <c r="D9" i="20"/>
  <c r="D8" i="20"/>
  <c r="D7" i="20"/>
  <c r="D6" i="20"/>
  <c r="D5" i="20"/>
  <c r="V16" i="19"/>
  <c r="V15" i="19"/>
  <c r="V14" i="19"/>
  <c r="V13" i="19"/>
  <c r="V12" i="19"/>
  <c r="V11" i="19"/>
  <c r="V10" i="19"/>
  <c r="V9" i="19"/>
  <c r="V8" i="19"/>
  <c r="V7" i="19"/>
  <c r="V6" i="19"/>
  <c r="V5" i="19"/>
  <c r="S16" i="19"/>
  <c r="S15" i="19"/>
  <c r="S14" i="19"/>
  <c r="S13" i="19"/>
  <c r="S12" i="19"/>
  <c r="S11" i="19"/>
  <c r="S10" i="19"/>
  <c r="S9" i="19"/>
  <c r="S8" i="19"/>
  <c r="S7" i="19"/>
  <c r="S6" i="19"/>
  <c r="S5" i="19"/>
  <c r="P16" i="19"/>
  <c r="P15" i="19"/>
  <c r="P14" i="19"/>
  <c r="P13" i="19"/>
  <c r="P12" i="19"/>
  <c r="P11" i="19"/>
  <c r="P10" i="19"/>
  <c r="P9" i="19"/>
  <c r="P8" i="19"/>
  <c r="P7" i="19"/>
  <c r="P6" i="19"/>
  <c r="P5" i="19"/>
  <c r="M16" i="19"/>
  <c r="M15" i="19"/>
  <c r="M14" i="19"/>
  <c r="M13" i="19"/>
  <c r="M12" i="19"/>
  <c r="M11" i="19"/>
  <c r="M10" i="19"/>
  <c r="M9" i="19"/>
  <c r="M8" i="19"/>
  <c r="M7" i="19"/>
  <c r="M6" i="19"/>
  <c r="M5" i="19"/>
  <c r="J16" i="19"/>
  <c r="J15" i="19"/>
  <c r="J14" i="19"/>
  <c r="J13" i="19"/>
  <c r="J12" i="19"/>
  <c r="J11" i="19"/>
  <c r="J10" i="19"/>
  <c r="J9" i="19"/>
  <c r="J8" i="19"/>
  <c r="J7" i="19"/>
  <c r="J6" i="19"/>
  <c r="J5" i="19"/>
  <c r="G16" i="19"/>
  <c r="G15" i="19"/>
  <c r="G14" i="19"/>
  <c r="G13" i="19"/>
  <c r="G12" i="19"/>
  <c r="G11" i="19"/>
  <c r="G10" i="19"/>
  <c r="G9" i="19"/>
  <c r="G8" i="19"/>
  <c r="G7" i="19"/>
  <c r="G6" i="19"/>
  <c r="G5" i="19"/>
  <c r="D6" i="19"/>
  <c r="D7" i="19"/>
  <c r="D8" i="19"/>
  <c r="D9" i="19"/>
  <c r="D10" i="19"/>
  <c r="D11" i="19"/>
  <c r="D12" i="19"/>
  <c r="D13" i="19"/>
  <c r="D14" i="19"/>
  <c r="D15" i="19"/>
  <c r="D16" i="19"/>
  <c r="D5" i="19"/>
  <c r="V6" i="9" l="1"/>
  <c r="V7" i="9"/>
  <c r="V8" i="9"/>
  <c r="V9" i="9"/>
  <c r="V10" i="9"/>
  <c r="V11" i="9"/>
  <c r="V12" i="9"/>
  <c r="V13" i="9"/>
  <c r="V14" i="9"/>
  <c r="V15" i="9"/>
  <c r="V16" i="9"/>
  <c r="V17" i="9"/>
  <c r="V5" i="9"/>
  <c r="D17" i="39" l="1"/>
  <c r="C17" i="39"/>
  <c r="B17" i="39"/>
  <c r="T34" i="12"/>
  <c r="U34" i="12"/>
  <c r="D6" i="12"/>
  <c r="D9" i="12"/>
  <c r="D10" i="12"/>
  <c r="D15" i="12"/>
  <c r="D16" i="12"/>
  <c r="E34" i="12"/>
  <c r="F34" i="12"/>
  <c r="G34" i="12" s="1"/>
  <c r="L34" i="12"/>
  <c r="M34" i="12" s="1"/>
  <c r="N34" i="12"/>
  <c r="O34" i="12"/>
  <c r="P34" i="12" s="1"/>
  <c r="R34" i="12"/>
  <c r="V18" i="33"/>
  <c r="U18" i="33"/>
  <c r="T18" i="33"/>
  <c r="S18" i="33"/>
  <c r="R18" i="33"/>
  <c r="Q18" i="33"/>
  <c r="P18" i="33"/>
  <c r="O18" i="33"/>
  <c r="N18" i="33"/>
  <c r="M18" i="33"/>
  <c r="L18" i="33"/>
  <c r="K18" i="33"/>
  <c r="J18" i="33"/>
  <c r="I18" i="33"/>
  <c r="H18" i="33"/>
  <c r="G18" i="33"/>
  <c r="F18" i="33"/>
  <c r="E18" i="33"/>
  <c r="B5" i="32"/>
  <c r="B6" i="32"/>
  <c r="B7" i="32"/>
  <c r="B8" i="32"/>
  <c r="B9" i="32"/>
  <c r="B10" i="32"/>
  <c r="B11" i="32"/>
  <c r="B12" i="32"/>
  <c r="B13" i="32"/>
  <c r="B14" i="32"/>
  <c r="B15" i="32"/>
  <c r="B4" i="32"/>
  <c r="U17" i="30"/>
  <c r="T17" i="30"/>
  <c r="R17" i="30"/>
  <c r="O17" i="30"/>
  <c r="N17" i="30"/>
  <c r="L17" i="30"/>
  <c r="K17" i="30"/>
  <c r="I17" i="30"/>
  <c r="H17" i="30"/>
  <c r="F17" i="30"/>
  <c r="E17" i="30"/>
  <c r="C17" i="30"/>
  <c r="B17" i="30"/>
  <c r="E16" i="28"/>
  <c r="D16" i="28"/>
  <c r="C16" i="28"/>
  <c r="B16" i="28"/>
  <c r="L16" i="27"/>
  <c r="J16" i="27"/>
  <c r="I16" i="27"/>
  <c r="H16" i="27"/>
  <c r="G16" i="27"/>
  <c r="F16" i="27"/>
  <c r="E16" i="27"/>
  <c r="D16" i="27"/>
  <c r="C16" i="27"/>
  <c r="B16" i="27"/>
  <c r="C17" i="25"/>
  <c r="D17" i="25"/>
  <c r="E17" i="25"/>
  <c r="F17" i="25"/>
  <c r="G17" i="25"/>
  <c r="H17" i="25"/>
  <c r="I17" i="25"/>
  <c r="J17" i="25"/>
  <c r="K17" i="25"/>
  <c r="B17" i="25"/>
  <c r="B16" i="32" l="1"/>
  <c r="D5" i="12"/>
  <c r="Y34" i="12"/>
  <c r="D13" i="12"/>
  <c r="D11" i="12"/>
  <c r="V34" i="12"/>
  <c r="S34" i="12"/>
  <c r="D8" i="12"/>
  <c r="D12" i="12"/>
  <c r="D14" i="12"/>
  <c r="D7" i="12"/>
  <c r="AA15" i="9"/>
  <c r="AA7" i="9"/>
  <c r="AB15" i="9"/>
  <c r="AA9" i="9"/>
  <c r="AB8" i="9"/>
  <c r="AA8" i="9"/>
  <c r="AB7" i="9"/>
  <c r="AB12" i="9"/>
  <c r="AA12" i="9"/>
  <c r="AB11" i="9"/>
  <c r="AB5" i="9"/>
  <c r="AA11" i="9"/>
  <c r="AA5" i="9"/>
  <c r="AB9" i="9"/>
  <c r="AB14" i="9"/>
  <c r="AA14" i="9"/>
  <c r="AB13" i="9"/>
  <c r="AA13" i="9"/>
  <c r="AB6" i="9"/>
  <c r="AA6" i="9"/>
  <c r="AB16" i="9"/>
  <c r="AB10" i="9"/>
  <c r="AA16" i="9"/>
  <c r="AA10" i="9"/>
  <c r="B18" i="33"/>
  <c r="C18" i="33"/>
  <c r="U17" i="19" l="1"/>
  <c r="R17" i="19"/>
  <c r="O17" i="19"/>
  <c r="L17" i="19"/>
  <c r="I17" i="19"/>
  <c r="F17" i="19"/>
  <c r="C17" i="19"/>
  <c r="X17" i="12"/>
  <c r="S17" i="12"/>
  <c r="O17" i="12"/>
  <c r="P17" i="12" s="1"/>
  <c r="J17" i="12"/>
  <c r="C17" i="12"/>
  <c r="I17" i="20"/>
  <c r="F17" i="20"/>
  <c r="C17" i="20"/>
  <c r="H17" i="20"/>
  <c r="J17" i="20" s="1"/>
  <c r="E17" i="20"/>
  <c r="G17" i="20" s="1"/>
  <c r="B17" i="20"/>
  <c r="D17" i="20" s="1"/>
  <c r="T17" i="19"/>
  <c r="V17" i="19" s="1"/>
  <c r="Q17" i="19"/>
  <c r="S17" i="19" s="1"/>
  <c r="N17" i="19"/>
  <c r="P17" i="19" s="1"/>
  <c r="K17" i="19"/>
  <c r="M17" i="19" s="1"/>
  <c r="H17" i="19"/>
  <c r="J17" i="19" s="1"/>
  <c r="E17" i="19"/>
  <c r="G17" i="19" s="1"/>
  <c r="B17" i="19"/>
  <c r="D17" i="19" s="1"/>
  <c r="C18" i="18"/>
  <c r="D18" i="18"/>
  <c r="E18" i="18"/>
  <c r="F18" i="18"/>
  <c r="G18" i="18"/>
  <c r="H18" i="18"/>
  <c r="I18" i="18"/>
  <c r="J18" i="18"/>
  <c r="K18" i="18"/>
  <c r="L18" i="18"/>
  <c r="M18" i="18"/>
  <c r="B18" i="18"/>
  <c r="W17" i="12"/>
  <c r="H17" i="12"/>
  <c r="D56" i="1"/>
  <c r="E56" i="1"/>
  <c r="U17" i="9"/>
  <c r="T17" i="9"/>
  <c r="Y17" i="12" l="1"/>
  <c r="G17" i="12"/>
  <c r="AB17" i="9"/>
  <c r="Y7" i="9"/>
  <c r="Z12" i="9"/>
  <c r="Y5" i="9"/>
  <c r="Z11" i="9"/>
  <c r="Z16" i="9"/>
  <c r="Z10" i="9"/>
  <c r="Y13" i="9"/>
  <c r="Z7" i="9"/>
  <c r="Y12" i="9"/>
  <c r="Z6" i="9"/>
  <c r="Z5" i="9"/>
  <c r="Y10" i="9"/>
  <c r="Y15" i="9"/>
  <c r="Y9" i="9"/>
  <c r="Z15" i="9"/>
  <c r="Z9" i="9"/>
  <c r="Z13" i="9"/>
  <c r="Y6" i="9"/>
  <c r="Y11" i="9"/>
  <c r="Y16" i="9"/>
  <c r="Y14" i="9"/>
  <c r="Y8" i="9"/>
  <c r="Z14" i="9"/>
  <c r="Z8" i="9"/>
  <c r="G56" i="1"/>
  <c r="C56" i="1" s="1"/>
  <c r="F56" i="1"/>
  <c r="B56" i="1" s="1"/>
  <c r="X11" i="9"/>
  <c r="W15" i="9"/>
  <c r="W9" i="9"/>
  <c r="X15" i="9"/>
  <c r="X9" i="9"/>
  <c r="X8" i="9"/>
  <c r="W8" i="9"/>
  <c r="X16" i="9"/>
  <c r="W7" i="9"/>
  <c r="W5" i="9"/>
  <c r="W16" i="9"/>
  <c r="W10" i="9"/>
  <c r="X10" i="9"/>
  <c r="W13" i="9"/>
  <c r="X13" i="9"/>
  <c r="X7" i="9"/>
  <c r="W12" i="9"/>
  <c r="W6" i="9"/>
  <c r="X12" i="9"/>
  <c r="X6" i="9"/>
  <c r="X14" i="9"/>
  <c r="W11" i="9"/>
  <c r="W14" i="9"/>
  <c r="X5" i="9"/>
  <c r="B17" i="12"/>
  <c r="D17" i="12" s="1"/>
  <c r="AA17" i="9" l="1"/>
  <c r="Z17" i="9"/>
  <c r="Y17" i="9"/>
  <c r="W17" i="9"/>
  <c r="X17" i="9" l="1"/>
</calcChain>
</file>

<file path=xl/sharedStrings.xml><?xml version="1.0" encoding="utf-8"?>
<sst xmlns="http://schemas.openxmlformats.org/spreadsheetml/2006/main" count="1305" uniqueCount="628">
  <si>
    <t>계</t>
  </si>
  <si>
    <t>대 형 선 망</t>
  </si>
  <si>
    <t>소 계</t>
  </si>
  <si>
    <t>외 끌 이</t>
  </si>
  <si>
    <t>쌍 끌 이</t>
  </si>
  <si>
    <t>수 량</t>
  </si>
  <si>
    <t>금 액</t>
  </si>
  <si>
    <t>대형트롤</t>
  </si>
  <si>
    <t>대 형 기 선 저 인 망</t>
    <phoneticPr fontId="2" type="noConversion"/>
  </si>
  <si>
    <t>중형기선저인망</t>
    <phoneticPr fontId="2" type="noConversion"/>
  </si>
  <si>
    <t>안 강 망</t>
    <phoneticPr fontId="2" type="noConversion"/>
  </si>
  <si>
    <t>상어유망</t>
    <phoneticPr fontId="2" type="noConversion"/>
  </si>
  <si>
    <t>기   타</t>
    <phoneticPr fontId="2" type="noConversion"/>
  </si>
  <si>
    <t>연도별 어업별</t>
    <phoneticPr fontId="2" type="noConversion"/>
  </si>
  <si>
    <t>위판고 (계속)</t>
    <phoneticPr fontId="2" type="noConversion"/>
  </si>
  <si>
    <t>수 량</t>
    <phoneticPr fontId="2" type="noConversion"/>
  </si>
  <si>
    <t>1. 연도별 어업</t>
    <phoneticPr fontId="2" type="noConversion"/>
  </si>
  <si>
    <t>별 위판고</t>
    <phoneticPr fontId="2" type="noConversion"/>
  </si>
  <si>
    <t>구
분</t>
    <phoneticPr fontId="2" type="noConversion"/>
  </si>
  <si>
    <t>어시장의 동태</t>
    <phoneticPr fontId="9" type="noConversion"/>
  </si>
  <si>
    <t>2020년도</t>
    <phoneticPr fontId="2" type="noConversion"/>
  </si>
  <si>
    <t>이용자를 위한 참고사항</t>
    <phoneticPr fontId="2" type="noConversion"/>
  </si>
  <si>
    <t>차      례</t>
    <phoneticPr fontId="9" type="noConversion"/>
  </si>
  <si>
    <t>제1장</t>
    <phoneticPr fontId="9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</si>
  <si>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</si>
  <si>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</si>
  <si>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</si>
  <si>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</si>
  <si>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</si>
  <si>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</si>
  <si>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</si>
  <si>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</si>
  <si>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</si>
  <si>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11.</t>
    <phoneticPr fontId="2" type="noConversion"/>
  </si>
  <si>
    <t>10.</t>
    <phoneticPr fontId="2" type="noConversion"/>
  </si>
  <si>
    <t>제2장</t>
    <phoneticPr fontId="9" type="noConversion"/>
  </si>
  <si>
    <t>제3장</t>
    <phoneticPr fontId="9" type="noConversion"/>
  </si>
  <si>
    <t>제4장</t>
    <phoneticPr fontId="9" type="noConversion"/>
  </si>
  <si>
    <t>제5장</t>
    <phoneticPr fontId="9" type="noConversion"/>
  </si>
  <si>
    <t>2019년도 월별 동결·냉장 어종별 출고량‥‥‥‥‥‥‥‥‥‥‥‥</t>
    <phoneticPr fontId="9" type="noConversion"/>
  </si>
  <si>
    <t>2019년도 월별 어업별 어선 급수량 및 금액‥‥‥‥‥‥‥‥‥‥‥‥</t>
    <phoneticPr fontId="9" type="noConversion"/>
  </si>
  <si>
    <t>제6장</t>
    <phoneticPr fontId="9" type="noConversion"/>
  </si>
  <si>
    <t>2019년도 중도매인 1인 최고 및 평균 매상고  ‥‥‥‥‥‥‥‥</t>
    <phoneticPr fontId="9" type="noConversion"/>
  </si>
  <si>
    <t>제7장</t>
    <phoneticPr fontId="9" type="noConversion"/>
  </si>
  <si>
    <t>임원 현황  ‥‥‥‥‥‥‥‥‥‥‥‥‥‥‥‥‥‥‥‥‥‥‥‥‥‥</t>
    <phoneticPr fontId="9" type="noConversion"/>
  </si>
  <si>
    <t>간부직원 현황 ‥‥‥‥‥‥‥‥‥‥‥‥‥‥‥‥‥‥‥‥‥‥‥‥‥‥‥‥‥‥</t>
    <phoneticPr fontId="9" type="noConversion"/>
  </si>
  <si>
    <t>중도매인 현황  ‥‥‥‥‥‥‥‥‥‥‥‥‥‥‥‥‥‥‥‥‥‥‥‥‥‥</t>
    <phoneticPr fontId="9" type="noConversion"/>
  </si>
  <si>
    <t>연도별 어업별 위판고  ‥‥‥‥‥‥‥‥‥‥‥‥‥‥‥‥‥‥</t>
    <phoneticPr fontId="9" type="noConversion"/>
  </si>
  <si>
    <t>연도별 월별 위판고 (최근 10개년)  ‥‥‥‥‥‥‥‥‥‥‥‥‥</t>
    <phoneticPr fontId="9" type="noConversion"/>
  </si>
  <si>
    <t>2019년도 월별 어업별 위판고  ‥‥‥‥‥‥‥‥‥‥‥‥‥‥‥‥</t>
    <phoneticPr fontId="9" type="noConversion"/>
  </si>
  <si>
    <t>2019년도 1일 최고·최저 위판고  ‥‥‥‥‥‥‥‥‥‥‥‥‥‥</t>
    <phoneticPr fontId="9" type="noConversion"/>
  </si>
  <si>
    <t>2019년도 월중 1일 최고·최저 위판고‥‥‥‥‥‥‥‥‥‥‥‥‥‥‥‥</t>
    <phoneticPr fontId="9" type="noConversion"/>
  </si>
  <si>
    <t>2019년도 월별 어종별 평균어가  ‥‥‥‥‥‥‥‥‥‥‥‥‥‥‥‥‥</t>
    <phoneticPr fontId="9" type="noConversion"/>
  </si>
  <si>
    <t>2019년도 상자별(규격별) 이용료율‥‥‥‥‥‥‥‥‥‥‥‥‥‥‥‥‥‥‥‥</t>
    <phoneticPr fontId="9" type="noConversion"/>
  </si>
  <si>
    <t>2019년도 중도매인 분포‥‥‥‥‥‥‥‥‥‥‥‥‥‥‥‥.</t>
    <phoneticPr fontId="9" type="noConversion"/>
  </si>
  <si>
    <t>2019년도 환원 사업  ‥‥‥‥‥‥‥‥‥‥‥‥‥‥‥‥‥‥‥‥</t>
    <phoneticPr fontId="9" type="noConversion"/>
  </si>
  <si>
    <t>2019년도 월별 수협별 위판고  ‥‥‥‥‥‥‥‥‥‥‥‥‥‥‥‥</t>
    <phoneticPr fontId="9" type="noConversion"/>
  </si>
  <si>
    <t>2019년도 월별 어종별 위판고 및 단가  ‥‥‥‥‥‥‥‥‥‥‥‥‥‥‥</t>
    <phoneticPr fontId="9" type="noConversion"/>
  </si>
  <si>
    <t>2019년도 1일 평균 위판고  ‥‥‥‥‥‥‥‥‥‥‥‥‥‥‥‥‥‥</t>
    <phoneticPr fontId="9" type="noConversion"/>
  </si>
  <si>
    <t>2019년도 월별 어업별 척당 1회 평균 위판고 ‥‥‥‥‥‥‥‥‥‥‥‥‥‥</t>
    <phoneticPr fontId="9" type="noConversion"/>
  </si>
  <si>
    <t>2019년도 월별 어종별 선상 경매 현황 ‥‥‥‥‥‥‥‥‥‥‥‥‥‥‥</t>
    <phoneticPr fontId="9" type="noConversion"/>
  </si>
  <si>
    <t>연도별 월별 수입수산물 위판고 ‥‥‥‥‥‥‥‥‥‥‥‥‥‥‥‥‥‥‥</t>
    <phoneticPr fontId="9" type="noConversion"/>
  </si>
  <si>
    <t>2019년도 월별 어업별 평균어가  ‥‥‥‥‥‥‥‥‥‥‥‥‥‥‥‥‥‥</t>
    <phoneticPr fontId="9" type="noConversion"/>
  </si>
  <si>
    <t>2019년도 월별 어업별 입항 척수 ‥‥‥‥‥‥‥‥‥‥‥‥‥‥‥‥‥‥</t>
    <phoneticPr fontId="9" type="noConversion"/>
  </si>
  <si>
    <t>2019년도 월별 어종별 동결·냉장량 및 금액  ‥‥‥‥‥‥‥‥‥‥</t>
    <phoneticPr fontId="9" type="noConversion"/>
  </si>
  <si>
    <t>2019년도 월별 인조빙 판매량 및 금액  ‥‥‥‥‥‥‥‥‥‥‥‥</t>
    <phoneticPr fontId="9" type="noConversion"/>
  </si>
  <si>
    <t>2019년도 중도매인 및 매매참가인 수  ‥‥‥‥‥‥‥‥‥‥‥‥‥‥</t>
    <phoneticPr fontId="9" type="noConversion"/>
  </si>
  <si>
    <t>2019년도 월별 취업 근로자 수  ‥‥‥‥‥‥‥‥‥‥‥‥‥‥‥‥</t>
    <phoneticPr fontId="9" type="noConversion"/>
  </si>
  <si>
    <t>2019년도 작업 부문별 노임 ‥‥‥‥‥‥‥‥‥‥‥‥‥‥‥‥‥‥‥‥</t>
    <phoneticPr fontId="9" type="noConversion"/>
  </si>
  <si>
    <t>2019년도 어상자 사용량 및 단가  ‥‥‥‥‥‥‥‥‥‥‥‥‥‥‥‥</t>
    <phoneticPr fontId="9" type="noConversion"/>
  </si>
  <si>
    <t>매매참가인 현황  ‥‥‥‥‥‥‥‥‥‥‥‥‥‥‥‥‥‥‥‥‥‥</t>
    <phoneticPr fontId="9" type="noConversion"/>
  </si>
  <si>
    <t>제1장   위 탁 판 매 사 업</t>
    <phoneticPr fontId="2" type="noConversion"/>
  </si>
  <si>
    <t>2010년</t>
    <phoneticPr fontId="2" type="noConversion"/>
  </si>
  <si>
    <t>2011년</t>
    <phoneticPr fontId="2" type="noConversion"/>
  </si>
  <si>
    <t>2012년</t>
    <phoneticPr fontId="2" type="noConversion"/>
  </si>
  <si>
    <t>2013년</t>
    <phoneticPr fontId="2" type="noConversion"/>
  </si>
  <si>
    <t>2014년</t>
    <phoneticPr fontId="2" type="noConversion"/>
  </si>
  <si>
    <t>2015년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</si>
  <si>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</si>
  <si>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</si>
  <si>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</si>
  <si>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</si>
  <si>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위판고 (최근 10개년)</t>
    <phoneticPr fontId="2" type="noConversion"/>
  </si>
  <si>
    <t>2. 연도별 월별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</si>
  <si>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</si>
  <si>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</si>
  <si>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</si>
  <si>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</si>
  <si>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</si>
  <si>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</si>
  <si>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</si>
  <si>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</si>
  <si>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</si>
  <si>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</si>
  <si>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</si>
  <si>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</si>
  <si>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합계</t>
    <phoneticPr fontId="2" type="noConversion"/>
  </si>
  <si>
    <t>합 계</t>
    <phoneticPr fontId="2" type="noConversion"/>
  </si>
  <si>
    <t>(단위 - 수량 : 톤,  금액 : 천원)</t>
    <phoneticPr fontId="2" type="noConversion"/>
  </si>
  <si>
    <t>3. 2019년도 월별</t>
    <phoneticPr fontId="2" type="noConversion"/>
  </si>
  <si>
    <t>어업별 위판고</t>
    <phoneticPr fontId="2" type="noConversion"/>
  </si>
  <si>
    <t>4. 2019년도 월별</t>
    <phoneticPr fontId="2" type="noConversion"/>
  </si>
  <si>
    <t>수협별 위판고</t>
    <phoneticPr fontId="2" type="noConversion"/>
  </si>
  <si>
    <t>대형선망수협</t>
    <phoneticPr fontId="2" type="noConversion"/>
  </si>
  <si>
    <t>대형기선저인망수협</t>
    <phoneticPr fontId="2" type="noConversion"/>
  </si>
  <si>
    <t>서남구기선저인망수협</t>
    <phoneticPr fontId="2" type="noConversion"/>
  </si>
  <si>
    <t>근해안강망수협</t>
    <phoneticPr fontId="2" type="noConversion"/>
  </si>
  <si>
    <t>별 위판고 및 단가</t>
    <phoneticPr fontId="2" type="noConversion"/>
  </si>
  <si>
    <t>2019년도 월별 어종별</t>
    <phoneticPr fontId="2" type="noConversion"/>
  </si>
  <si>
    <t>위판고 및 단가(계속)</t>
    <phoneticPr fontId="2" type="noConversion"/>
  </si>
  <si>
    <t>(단위 - 수량 : 톤,  금액 : 천원, 단가 : 원/kg)</t>
    <phoneticPr fontId="2" type="noConversion"/>
  </si>
  <si>
    <t>고 등 어 류</t>
    <phoneticPr fontId="2" type="noConversion"/>
  </si>
  <si>
    <t>삼    치    류</t>
    <phoneticPr fontId="2" type="noConversion"/>
  </si>
  <si>
    <t>오    징    어</t>
    <phoneticPr fontId="2" type="noConversion"/>
  </si>
  <si>
    <t>눈    볼    대</t>
    <phoneticPr fontId="2" type="noConversion"/>
  </si>
  <si>
    <t>전 갱 이 류</t>
    <phoneticPr fontId="2" type="noConversion"/>
  </si>
  <si>
    <t>방         어</t>
    <phoneticPr fontId="2" type="noConversion"/>
  </si>
  <si>
    <t>갈         치</t>
    <phoneticPr fontId="2" type="noConversion"/>
  </si>
  <si>
    <t>금 액</t>
    <phoneticPr fontId="2" type="noConversion"/>
  </si>
  <si>
    <t>단 가</t>
    <phoneticPr fontId="2" type="noConversion"/>
  </si>
  <si>
    <t>병         어</t>
    <phoneticPr fontId="2" type="noConversion"/>
  </si>
  <si>
    <t>참    조    기</t>
    <phoneticPr fontId="2" type="noConversion"/>
  </si>
  <si>
    <t>가 자 미 류</t>
    <phoneticPr fontId="2" type="noConversion"/>
  </si>
  <si>
    <t>다 랑 어 류</t>
    <phoneticPr fontId="2" type="noConversion"/>
  </si>
  <si>
    <t>기 타 돔 류</t>
    <phoneticPr fontId="2" type="noConversion"/>
  </si>
  <si>
    <t>쥐         치</t>
    <phoneticPr fontId="2" type="noConversion"/>
  </si>
  <si>
    <t>아         귀</t>
    <phoneticPr fontId="2" type="noConversion"/>
  </si>
  <si>
    <t>기         타</t>
    <phoneticPr fontId="2" type="noConversion"/>
  </si>
  <si>
    <t>6. 2019년도 1일 최고·최저 위판고</t>
    <phoneticPr fontId="2" type="noConversion"/>
  </si>
  <si>
    <t>금        액</t>
    <phoneticPr fontId="2" type="noConversion"/>
  </si>
  <si>
    <t>구        분</t>
    <phoneticPr fontId="2" type="noConversion"/>
  </si>
  <si>
    <t>수        량</t>
    <phoneticPr fontId="2" type="noConversion"/>
  </si>
  <si>
    <t>단        가</t>
    <phoneticPr fontId="2" type="noConversion"/>
  </si>
  <si>
    <t>7. 2019년도 1일 평균 위판고</t>
    <phoneticPr fontId="2" type="noConversion"/>
  </si>
  <si>
    <t>일  평  균</t>
    <phoneticPr fontId="2" type="noConversion"/>
  </si>
  <si>
    <t>월 중 1일 최고</t>
    <phoneticPr fontId="2" type="noConversion"/>
  </si>
  <si>
    <t>월 중 1일 최저</t>
    <phoneticPr fontId="2" type="noConversion"/>
  </si>
  <si>
    <t>일 자</t>
    <phoneticPr fontId="2" type="noConversion"/>
  </si>
  <si>
    <t>9. 2019년도 월별 어업별</t>
    <phoneticPr fontId="2" type="noConversion"/>
  </si>
  <si>
    <t>척당 1회 평균 위판고</t>
    <phoneticPr fontId="2" type="noConversion"/>
  </si>
  <si>
    <t>평 균</t>
    <phoneticPr fontId="2" type="noConversion"/>
  </si>
  <si>
    <t>근 해 안 강 망</t>
    <phoneticPr fontId="2" type="noConversion"/>
  </si>
  <si>
    <t xml:space="preserve"> 저 인 망</t>
    <phoneticPr fontId="2" type="noConversion"/>
  </si>
  <si>
    <t>대 형 기 선</t>
    <phoneticPr fontId="2" type="noConversion"/>
  </si>
  <si>
    <t>고    등    어</t>
    <phoneticPr fontId="2" type="noConversion"/>
  </si>
  <si>
    <t>눈    퉁    멸</t>
    <phoneticPr fontId="2" type="noConversion"/>
  </si>
  <si>
    <t>삼         치</t>
    <phoneticPr fontId="2" type="noConversion"/>
  </si>
  <si>
    <t>전    갱    이</t>
    <phoneticPr fontId="2" type="noConversion"/>
  </si>
  <si>
    <t>10. 2019년도 월별 어종별</t>
    <phoneticPr fontId="2" type="noConversion"/>
  </si>
  <si>
    <t>선상 경매 현황</t>
    <phoneticPr fontId="2" type="noConversion"/>
  </si>
  <si>
    <t>11. 연도별 월별 수입수산물 위판고</t>
    <phoneticPr fontId="2" type="noConversion"/>
  </si>
  <si>
    <t>제2장   어 가 동 향</t>
    <phoneticPr fontId="2" type="noConversion"/>
  </si>
  <si>
    <t>8. 2019년도 월 중 1일 최고·최저 위판고</t>
    <phoneticPr fontId="2" type="noConversion"/>
  </si>
  <si>
    <t>(단위 - 수량 : 톤,  금액 : 백만원, 단가 : 원/kg)</t>
    <phoneticPr fontId="2" type="noConversion"/>
  </si>
  <si>
    <t xml:space="preserve">위탁판매사업 </t>
    <phoneticPr fontId="9" type="noConversion"/>
  </si>
  <si>
    <t xml:space="preserve">어가동향  </t>
    <phoneticPr fontId="9" type="noConversion"/>
  </si>
  <si>
    <t xml:space="preserve">어선입항  </t>
    <phoneticPr fontId="9" type="noConversion"/>
  </si>
  <si>
    <t xml:space="preserve">이용가공사업  </t>
    <phoneticPr fontId="9" type="noConversion"/>
  </si>
  <si>
    <t xml:space="preserve">중도매인 및 매매참가인  </t>
    <phoneticPr fontId="9" type="noConversion"/>
  </si>
  <si>
    <t xml:space="preserve">기 타 </t>
    <phoneticPr fontId="9" type="noConversion"/>
  </si>
  <si>
    <t xml:space="preserve">부 록  </t>
    <phoneticPr fontId="9" type="noConversion"/>
  </si>
  <si>
    <t>소   계</t>
    <phoneticPr fontId="2" type="noConversion"/>
  </si>
  <si>
    <t>계</t>
    <phoneticPr fontId="2" type="noConversion"/>
  </si>
  <si>
    <t>(단위 - 원/kg)</t>
    <phoneticPr fontId="2" type="noConversion"/>
  </si>
  <si>
    <t>1. 2019년도 월별</t>
    <phoneticPr fontId="2" type="noConversion"/>
  </si>
  <si>
    <t>어업별 평균어가</t>
    <phoneticPr fontId="2" type="noConversion"/>
  </si>
  <si>
    <t>구 분</t>
    <phoneticPr fontId="2" type="noConversion"/>
  </si>
  <si>
    <t>참 돔</t>
    <phoneticPr fontId="2" type="noConversion"/>
  </si>
  <si>
    <t>병 어</t>
    <phoneticPr fontId="2" type="noConversion"/>
  </si>
  <si>
    <t>민 어</t>
    <phoneticPr fontId="2" type="noConversion"/>
  </si>
  <si>
    <t>조 기(5단)</t>
    <phoneticPr fontId="2" type="noConversion"/>
  </si>
  <si>
    <t>조기(7단)</t>
    <phoneticPr fontId="2" type="noConversion"/>
  </si>
  <si>
    <t>조기(8단)</t>
    <phoneticPr fontId="2" type="noConversion"/>
  </si>
  <si>
    <t>조기6단)</t>
    <phoneticPr fontId="2" type="noConversion"/>
  </si>
  <si>
    <t>조기(9단)</t>
    <phoneticPr fontId="2" type="noConversion"/>
  </si>
  <si>
    <t>부세(6단)</t>
    <phoneticPr fontId="2" type="noConversion"/>
  </si>
  <si>
    <t>눈볼대</t>
    <phoneticPr fontId="2" type="noConversion"/>
  </si>
  <si>
    <t>붕장어</t>
    <phoneticPr fontId="2" type="noConversion"/>
  </si>
  <si>
    <t>고등어(상)</t>
    <phoneticPr fontId="2" type="noConversion"/>
  </si>
  <si>
    <t>고등어(중)</t>
    <phoneticPr fontId="2" type="noConversion"/>
  </si>
  <si>
    <t>고등어(하)</t>
    <phoneticPr fontId="2" type="noConversion"/>
  </si>
  <si>
    <t>가오리</t>
    <phoneticPr fontId="2" type="noConversion"/>
  </si>
  <si>
    <t>아 귀</t>
    <phoneticPr fontId="2" type="noConversion"/>
  </si>
  <si>
    <t>새 우</t>
    <phoneticPr fontId="2" type="noConversion"/>
  </si>
  <si>
    <t>게</t>
    <phoneticPr fontId="2" type="noConversion"/>
  </si>
  <si>
    <t>갑오징어</t>
    <phoneticPr fontId="2" type="noConversion"/>
  </si>
  <si>
    <t>문 어</t>
    <phoneticPr fontId="2" type="noConversion"/>
  </si>
  <si>
    <t>낙 지</t>
    <phoneticPr fontId="2" type="noConversion"/>
  </si>
  <si>
    <t>갈치(상)</t>
    <phoneticPr fontId="2" type="noConversion"/>
  </si>
  <si>
    <t>갈치(중)</t>
    <phoneticPr fontId="2" type="noConversion"/>
  </si>
  <si>
    <t>갈치(하)</t>
    <phoneticPr fontId="2" type="noConversion"/>
  </si>
  <si>
    <t>오징어</t>
    <phoneticPr fontId="2" type="noConversion"/>
  </si>
  <si>
    <t>상 어</t>
    <phoneticPr fontId="2" type="noConversion"/>
  </si>
  <si>
    <t>가자미</t>
    <phoneticPr fontId="2" type="noConversion"/>
  </si>
  <si>
    <t>삼 치</t>
    <phoneticPr fontId="2" type="noConversion"/>
  </si>
  <si>
    <t>2. 2019년도 월별</t>
    <phoneticPr fontId="2" type="noConversion"/>
  </si>
  <si>
    <t>어종별 평균어가</t>
    <phoneticPr fontId="2" type="noConversion"/>
  </si>
  <si>
    <t>2019년도 월별 어</t>
    <phoneticPr fontId="2" type="noConversion"/>
  </si>
  <si>
    <t>종별 평균어가 (계속)</t>
    <phoneticPr fontId="2" type="noConversion"/>
  </si>
  <si>
    <t>제3장   어 선 입 항</t>
    <phoneticPr fontId="2" type="noConversion"/>
  </si>
  <si>
    <t>소 형 선 망</t>
    <phoneticPr fontId="2" type="noConversion"/>
  </si>
  <si>
    <t>채  낚  기</t>
    <phoneticPr fontId="2" type="noConversion"/>
  </si>
  <si>
    <t>기     타</t>
    <phoneticPr fontId="2" type="noConversion"/>
  </si>
  <si>
    <t>(단위 - 척)</t>
    <phoneticPr fontId="2" type="noConversion"/>
  </si>
  <si>
    <t>어업별 입항척수</t>
  </si>
  <si>
    <t>제4장   선 어 유 통</t>
    <phoneticPr fontId="2" type="noConversion"/>
  </si>
  <si>
    <t>부  산</t>
    <phoneticPr fontId="2" type="noConversion"/>
  </si>
  <si>
    <t>서  울</t>
    <phoneticPr fontId="2" type="noConversion"/>
  </si>
  <si>
    <t>춘  천</t>
    <phoneticPr fontId="2" type="noConversion"/>
  </si>
  <si>
    <t>대  전</t>
    <phoneticPr fontId="2" type="noConversion"/>
  </si>
  <si>
    <t>청  주</t>
    <phoneticPr fontId="2" type="noConversion"/>
  </si>
  <si>
    <t>대  구</t>
    <phoneticPr fontId="2" type="noConversion"/>
  </si>
  <si>
    <t>전  주</t>
    <phoneticPr fontId="2" type="noConversion"/>
  </si>
  <si>
    <t>광  주</t>
    <phoneticPr fontId="2" type="noConversion"/>
  </si>
  <si>
    <t>진  주</t>
    <phoneticPr fontId="2" type="noConversion"/>
  </si>
  <si>
    <t>기  타</t>
    <phoneticPr fontId="2" type="noConversion"/>
  </si>
  <si>
    <t>(단위 - 톤)</t>
    <phoneticPr fontId="2" type="noConversion"/>
  </si>
  <si>
    <t>지역별 반출량</t>
    <phoneticPr fontId="2" type="noConversion"/>
  </si>
  <si>
    <t>식 용</t>
    <phoneticPr fontId="2" type="noConversion"/>
  </si>
  <si>
    <t>가 공</t>
    <phoneticPr fontId="2" type="noConversion"/>
  </si>
  <si>
    <t>사 료</t>
    <phoneticPr fontId="2" type="noConversion"/>
  </si>
  <si>
    <t>2. 2019년도 월별 이용배분 동향</t>
    <phoneticPr fontId="2" type="noConversion"/>
  </si>
  <si>
    <t>(단위 - 동결 : 톤,  냉장 : 톤, 금액 : 천원)</t>
    <phoneticPr fontId="2" type="noConversion"/>
  </si>
  <si>
    <t>가    자    미</t>
    <phoneticPr fontId="2" type="noConversion"/>
  </si>
  <si>
    <t>동 결</t>
    <phoneticPr fontId="2" type="noConversion"/>
  </si>
  <si>
    <t>냉 장</t>
    <phoneticPr fontId="2" type="noConversion"/>
  </si>
  <si>
    <t>1. 2019년도 월별 어종별</t>
    <phoneticPr fontId="2" type="noConversion"/>
  </si>
  <si>
    <t>동결·냉장량 및 금액</t>
    <phoneticPr fontId="2" type="noConversion"/>
  </si>
  <si>
    <t>고 등 어</t>
    <phoneticPr fontId="2" type="noConversion"/>
  </si>
  <si>
    <t>갈    치</t>
    <phoneticPr fontId="2" type="noConversion"/>
  </si>
  <si>
    <t>전 갱 이</t>
    <phoneticPr fontId="2" type="noConversion"/>
  </si>
  <si>
    <t>가 자 미</t>
    <phoneticPr fontId="2" type="noConversion"/>
  </si>
  <si>
    <t>오 징 어</t>
    <phoneticPr fontId="2" type="noConversion"/>
  </si>
  <si>
    <t>기    타</t>
    <phoneticPr fontId="2" type="noConversion"/>
  </si>
  <si>
    <t>2. 2019년도 월별 동결·냉장 어종별 출고량</t>
    <phoneticPr fontId="2" type="noConversion"/>
  </si>
  <si>
    <t>3. 2019년도 월별 얼음 판매량 및 금액</t>
    <phoneticPr fontId="2" type="noConversion"/>
  </si>
  <si>
    <t>(단위 - 수량 : 톤, 금액 : 천원)</t>
    <phoneticPr fontId="2" type="noConversion"/>
  </si>
  <si>
    <t>수    량</t>
    <phoneticPr fontId="2" type="noConversion"/>
  </si>
  <si>
    <t>금    액</t>
    <phoneticPr fontId="2" type="noConversion"/>
  </si>
  <si>
    <t>단    가</t>
    <phoneticPr fontId="2" type="noConversion"/>
  </si>
  <si>
    <t>소   계</t>
    <phoneticPr fontId="2" type="noConversion"/>
  </si>
  <si>
    <t>외 끌 이</t>
    <phoneticPr fontId="2" type="noConversion"/>
  </si>
  <si>
    <t>쌍 끌 이</t>
    <phoneticPr fontId="2" type="noConversion"/>
  </si>
  <si>
    <t>대 형 트 롤</t>
    <phoneticPr fontId="2" type="noConversion"/>
  </si>
  <si>
    <t>대 형 선 망</t>
    <phoneticPr fontId="2" type="noConversion"/>
  </si>
  <si>
    <t>척 수</t>
    <phoneticPr fontId="2" type="noConversion"/>
  </si>
  <si>
    <t>급수량</t>
    <phoneticPr fontId="2" type="noConversion"/>
  </si>
  <si>
    <t>4. 2019년도 월별 어업별</t>
    <phoneticPr fontId="2" type="noConversion"/>
  </si>
  <si>
    <t>어선 급수량 및 금액</t>
    <phoneticPr fontId="2" type="noConversion"/>
  </si>
  <si>
    <t>대 형 기 선 저 인 망</t>
    <phoneticPr fontId="2" type="noConversion"/>
  </si>
  <si>
    <t>(단위 - 척수 : 척, 급수량 : ㎥, 금액 : 원)</t>
    <phoneticPr fontId="2" type="noConversion"/>
  </si>
  <si>
    <t>5. 2019년도 월별 어종</t>
    <phoneticPr fontId="2" type="noConversion"/>
  </si>
  <si>
    <t>]</t>
    <phoneticPr fontId="2" type="noConversion"/>
  </si>
  <si>
    <t>5. 2019년도 상자(규격별) 이용료율</t>
    <phoneticPr fontId="2" type="noConversion"/>
  </si>
  <si>
    <t>(단위 - 원)</t>
    <phoneticPr fontId="2" type="noConversion"/>
  </si>
  <si>
    <t>규    격    별</t>
    <phoneticPr fontId="2" type="noConversion"/>
  </si>
  <si>
    <t>동    결    료</t>
    <phoneticPr fontId="2" type="noConversion"/>
  </si>
  <si>
    <t>냉    장    료</t>
    <phoneticPr fontId="2" type="noConversion"/>
  </si>
  <si>
    <t>대 상 자 (25kg 이상)</t>
    <phoneticPr fontId="2" type="noConversion"/>
  </si>
  <si>
    <t>소 상 자 (20kg 미만)</t>
    <phoneticPr fontId="2" type="noConversion"/>
  </si>
  <si>
    <t>팬 상 자 (15kg 미만)</t>
    <phoneticPr fontId="2" type="noConversion"/>
  </si>
  <si>
    <t>중 상 자 (20 ~ 25kg)</t>
    <phoneticPr fontId="2" type="noConversion"/>
  </si>
  <si>
    <t>중  도  매  인</t>
    <phoneticPr fontId="2" type="noConversion"/>
  </si>
  <si>
    <t>매매참가인</t>
    <phoneticPr fontId="2" type="noConversion"/>
  </si>
  <si>
    <t>선   어</t>
    <phoneticPr fontId="2" type="noConversion"/>
  </si>
  <si>
    <t>활   어</t>
    <phoneticPr fontId="2" type="noConversion"/>
  </si>
  <si>
    <t>인        원</t>
    <phoneticPr fontId="2" type="noConversion"/>
  </si>
  <si>
    <t>1. 2019년도 중도매인 및 매매참가인 수</t>
    <phoneticPr fontId="2" type="noConversion"/>
  </si>
  <si>
    <t>2. 2019년도 중도매인 분포</t>
    <phoneticPr fontId="2" type="noConversion"/>
  </si>
  <si>
    <t>(단위 - 명)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</si>
  <si>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연 령 별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</si>
  <si>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경 력 별</t>
    </r>
    <phoneticPr fontId="2" type="noConversion"/>
  </si>
  <si>
    <t>30세 이하</t>
    <phoneticPr fontId="2" type="noConversion"/>
  </si>
  <si>
    <t>31 ~ 40</t>
    <phoneticPr fontId="2" type="noConversion"/>
  </si>
  <si>
    <t>41 ~ 50</t>
    <phoneticPr fontId="2" type="noConversion"/>
  </si>
  <si>
    <t>51 ~ 60</t>
    <phoneticPr fontId="2" type="noConversion"/>
  </si>
  <si>
    <t>61세 이상</t>
    <phoneticPr fontId="2" type="noConversion"/>
  </si>
  <si>
    <t>5년 미만</t>
    <phoneticPr fontId="2" type="noConversion"/>
  </si>
  <si>
    <t>30년 이상</t>
    <phoneticPr fontId="2" type="noConversion"/>
  </si>
  <si>
    <t>5 ~ 10년</t>
    <phoneticPr fontId="2" type="noConversion"/>
  </si>
  <si>
    <t>10 ~ 20년</t>
    <phoneticPr fontId="2" type="noConversion"/>
  </si>
  <si>
    <t>20 ~ 30년</t>
    <phoneticPr fontId="2" type="noConversion"/>
  </si>
  <si>
    <t>(단위 - 수량 : 톤, 금액 : 백만원)</t>
    <phoneticPr fontId="2" type="noConversion"/>
  </si>
  <si>
    <t>연    최    고</t>
    <phoneticPr fontId="2" type="noConversion"/>
  </si>
  <si>
    <t>연    평    균</t>
    <phoneticPr fontId="2" type="noConversion"/>
  </si>
  <si>
    <t>1인 1일 최고</t>
    <phoneticPr fontId="2" type="noConversion"/>
  </si>
  <si>
    <t>선
어</t>
    <phoneticPr fontId="2" type="noConversion"/>
  </si>
  <si>
    <t>활
어</t>
    <phoneticPr fontId="2" type="noConversion"/>
  </si>
  <si>
    <t>중 도 매 인</t>
    <phoneticPr fontId="2" type="noConversion"/>
  </si>
  <si>
    <t>수  량</t>
    <phoneticPr fontId="2" type="noConversion"/>
  </si>
  <si>
    <t>금  액</t>
    <phoneticPr fontId="2" type="noConversion"/>
  </si>
  <si>
    <t>1. 2019년도 월별 취업근로자 수</t>
    <phoneticPr fontId="2" type="noConversion"/>
  </si>
  <si>
    <t>반     별</t>
    <phoneticPr fontId="2" type="noConversion"/>
  </si>
  <si>
    <t>비     고</t>
    <phoneticPr fontId="2" type="noConversion"/>
  </si>
  <si>
    <t>양  배  반</t>
    <phoneticPr fontId="2" type="noConversion"/>
  </si>
  <si>
    <t>본  선  반</t>
    <phoneticPr fontId="2" type="noConversion"/>
  </si>
  <si>
    <t>양  배  비</t>
    <phoneticPr fontId="2" type="noConversion"/>
  </si>
  <si>
    <t>하  조  비</t>
    <phoneticPr fontId="2" type="noConversion"/>
  </si>
  <si>
    <t>상  차  비</t>
    <phoneticPr fontId="2" type="noConversion"/>
  </si>
  <si>
    <t>하  차  비</t>
    <phoneticPr fontId="2" type="noConversion"/>
  </si>
  <si>
    <t>2. 2019년도 작업부문별 노임</t>
    <phoneticPr fontId="2" type="noConversion"/>
  </si>
  <si>
    <t>노        임</t>
    <phoneticPr fontId="2" type="noConversion"/>
  </si>
  <si>
    <t>선망 5호</t>
    <phoneticPr fontId="2" type="noConversion"/>
  </si>
  <si>
    <t>선망 4호</t>
    <phoneticPr fontId="2" type="noConversion"/>
  </si>
  <si>
    <t>저인망 4호</t>
    <phoneticPr fontId="2" type="noConversion"/>
  </si>
  <si>
    <t>3. 2019년도 어상자 사용량 및 단가</t>
    <phoneticPr fontId="2" type="noConversion"/>
  </si>
  <si>
    <t>나 무 상 자</t>
    <phoneticPr fontId="2" type="noConversion"/>
  </si>
  <si>
    <t>골판지상자</t>
    <phoneticPr fontId="2" type="noConversion"/>
  </si>
  <si>
    <t>스치로폼상자</t>
    <phoneticPr fontId="2" type="noConversion"/>
  </si>
  <si>
    <t>재사용품</t>
    <phoneticPr fontId="2" type="noConversion"/>
  </si>
  <si>
    <t>신   품</t>
    <phoneticPr fontId="2" type="noConversion"/>
  </si>
  <si>
    <t>사  용  량</t>
    <phoneticPr fontId="2" type="noConversion"/>
  </si>
  <si>
    <t>4. 2019년도 환원 사업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</si>
  <si>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위판조성금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</si>
  <si>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매수인장려금</t>
    </r>
    <phoneticPr fontId="2" type="noConversion"/>
  </si>
  <si>
    <t>수   협   별</t>
    <phoneticPr fontId="2" type="noConversion"/>
  </si>
  <si>
    <t>지   급   액</t>
    <phoneticPr fontId="2" type="noConversion"/>
  </si>
  <si>
    <t>지  급  율</t>
    <phoneticPr fontId="2" type="noConversion"/>
  </si>
  <si>
    <t>″</t>
    <phoneticPr fontId="2" type="noConversion"/>
  </si>
  <si>
    <t>소속 수협 위판고 × 6/1,000</t>
    <phoneticPr fontId="2" type="noConversion"/>
  </si>
  <si>
    <t>매 수 인 장 려 금</t>
    <phoneticPr fontId="2" type="noConversion"/>
  </si>
  <si>
    <t>여수수협</t>
    <phoneticPr fontId="2" type="noConversion"/>
  </si>
  <si>
    <t>삼천포수협</t>
    <phoneticPr fontId="2" type="noConversion"/>
  </si>
  <si>
    <t>기타수협</t>
    <phoneticPr fontId="2" type="noConversion"/>
  </si>
  <si>
    <t>1. 임원 현황</t>
    <phoneticPr fontId="2" type="noConversion"/>
  </si>
  <si>
    <t>[2020. 2. 현재]</t>
    <phoneticPr fontId="2" type="noConversion"/>
  </si>
  <si>
    <t>소속 및 직명</t>
    <phoneticPr fontId="2" type="noConversion"/>
  </si>
  <si>
    <t>전화번호</t>
    <phoneticPr fontId="2" type="noConversion"/>
  </si>
  <si>
    <t>박   극   제</t>
    <phoneticPr fontId="2" type="noConversion"/>
  </si>
  <si>
    <t>성          명</t>
    <phoneticPr fontId="2" type="noConversion"/>
  </si>
  <si>
    <t>정   연   송</t>
    <phoneticPr fontId="2" type="noConversion"/>
  </si>
  <si>
    <t>김   재   호</t>
    <phoneticPr fontId="2" type="noConversion"/>
  </si>
  <si>
    <t>부산공동어시장 조합공동사업법인</t>
    <phoneticPr fontId="2" type="noConversion"/>
  </si>
  <si>
    <t>대형기선저인망수산업협동조합장</t>
    <phoneticPr fontId="2" type="noConversion"/>
  </si>
  <si>
    <t>대형선망수산업협동조합 상임이사</t>
    <phoneticPr fontId="2" type="noConversion"/>
  </si>
  <si>
    <t>안전관리과장</t>
    <phoneticPr fontId="2" type="noConversion"/>
  </si>
  <si>
    <t>판매관리과장</t>
    <phoneticPr fontId="2" type="noConversion"/>
  </si>
  <si>
    <t>박 극 제</t>
    <phoneticPr fontId="2" type="noConversion"/>
  </si>
  <si>
    <t>성      명</t>
    <phoneticPr fontId="2" type="noConversion"/>
  </si>
  <si>
    <t>직       위</t>
    <phoneticPr fontId="2" type="noConversion"/>
  </si>
  <si>
    <t>이 정 희</t>
    <phoneticPr fontId="2" type="noConversion"/>
  </si>
  <si>
    <t>윤 영 진</t>
    <phoneticPr fontId="2" type="noConversion"/>
  </si>
  <si>
    <t>류 성 기</t>
    <phoneticPr fontId="2" type="noConversion"/>
  </si>
  <si>
    <t>고 영 현</t>
    <phoneticPr fontId="2" type="noConversion"/>
  </si>
  <si>
    <t>254-9961</t>
    <phoneticPr fontId="2" type="noConversion"/>
  </si>
  <si>
    <t>254-9962</t>
    <phoneticPr fontId="2" type="noConversion"/>
  </si>
  <si>
    <t>254-9963</t>
    <phoneticPr fontId="2" type="noConversion"/>
  </si>
  <si>
    <t>254-8968</t>
    <phoneticPr fontId="2" type="noConversion"/>
  </si>
  <si>
    <t>711-8930</t>
    <phoneticPr fontId="2" type="noConversion"/>
  </si>
  <si>
    <t>254-8961</t>
    <phoneticPr fontId="2" type="noConversion"/>
  </si>
  <si>
    <t>254-8962</t>
    <phoneticPr fontId="2" type="noConversion"/>
  </si>
  <si>
    <t>254-8963</t>
    <phoneticPr fontId="2" type="noConversion"/>
  </si>
  <si>
    <t>2548-969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</si>
  <si>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부산공동어시장 조합공동사업법인</t>
    </r>
    <phoneticPr fontId="2" type="noConversion"/>
  </si>
  <si>
    <t>경제지원과장</t>
    <phoneticPr fontId="2" type="noConversion"/>
  </si>
  <si>
    <t>이용가공팀장</t>
    <phoneticPr fontId="2" type="noConversion"/>
  </si>
  <si>
    <t>환경관리팀장</t>
    <phoneticPr fontId="2" type="noConversion"/>
  </si>
  <si>
    <t>박 경 호</t>
    <phoneticPr fontId="2" type="noConversion"/>
  </si>
  <si>
    <t>조 영 제</t>
    <phoneticPr fontId="2" type="noConversion"/>
  </si>
  <si>
    <t>김 상 진</t>
    <phoneticPr fontId="2" type="noConversion"/>
  </si>
  <si>
    <t>하 정 민</t>
    <phoneticPr fontId="2" type="noConversion"/>
  </si>
  <si>
    <t>송 언 진</t>
    <phoneticPr fontId="2" type="noConversion"/>
  </si>
  <si>
    <t>255-9121</t>
    <phoneticPr fontId="2" type="noConversion"/>
  </si>
  <si>
    <t>254-8966</t>
    <phoneticPr fontId="2" type="noConversion"/>
  </si>
  <si>
    <t>254-8969</t>
    <phoneticPr fontId="2" type="noConversion"/>
  </si>
  <si>
    <t>255-6525</t>
    <phoneticPr fontId="2" type="noConversion"/>
  </si>
  <si>
    <t>254-8970</t>
    <phoneticPr fontId="2" type="noConversion"/>
  </si>
  <si>
    <t>257-0349</t>
    <phoneticPr fontId="2" type="noConversion"/>
  </si>
  <si>
    <r>
      <t xml:space="preserve">허 창 경
</t>
    </r>
    <r>
      <rPr>
        <b/>
        <sz val="22"/>
        <color rgb="FF000000"/>
        <rFont val="나눔명조 ExtraBold"/>
        <family val="1"/>
        <charset val="129"/>
      </rPr>
      <t>(직무대행)</t>
    </r>
    <phoneticPr fontId="2" type="noConversion"/>
  </si>
  <si>
    <r>
      <t xml:space="preserve">윤 영 진
</t>
    </r>
    <r>
      <rPr>
        <b/>
        <sz val="22"/>
        <color rgb="FF000000"/>
        <rFont val="나눔명조 ExtraBold"/>
        <family val="1"/>
        <charset val="129"/>
      </rPr>
      <t>(겸 직)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</si>
  <si>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㈜부산수산물공판장</t>
    </r>
    <phoneticPr fontId="2" type="noConversion"/>
  </si>
  <si>
    <t>본  부  장</t>
    <phoneticPr fontId="2" type="noConversion"/>
  </si>
  <si>
    <t>백  기  점</t>
    <phoneticPr fontId="2" type="noConversion"/>
  </si>
  <si>
    <t>220-8201</t>
    <phoneticPr fontId="2" type="noConversion"/>
  </si>
  <si>
    <t>성       명</t>
    <phoneticPr fontId="2" type="noConversion"/>
  </si>
  <si>
    <t>전 화 번 호</t>
    <phoneticPr fontId="2" type="noConversion"/>
  </si>
  <si>
    <t>2. 간부직원 현황</t>
    <phoneticPr fontId="2" type="noConversion"/>
  </si>
  <si>
    <t>3. 중도매인 현황</t>
    <phoneticPr fontId="2" type="noConversion"/>
  </si>
  <si>
    <t>번   호</t>
    <phoneticPr fontId="2" type="noConversion"/>
  </si>
  <si>
    <t>4. 매매참가인 현황</t>
    <phoneticPr fontId="2" type="noConversion"/>
  </si>
  <si>
    <t>수협중앙회</t>
    <phoneticPr fontId="2" type="noConversion"/>
  </si>
  <si>
    <t>부산시수협</t>
    <phoneticPr fontId="2" type="noConversion"/>
  </si>
  <si>
    <t>대형선망수협(A)</t>
    <phoneticPr fontId="2" type="noConversion"/>
  </si>
  <si>
    <t>대형기선저인망수협(A)</t>
    <phoneticPr fontId="2" type="noConversion"/>
  </si>
  <si>
    <t>국립수산과학원</t>
    <phoneticPr fontId="2" type="noConversion"/>
  </si>
  <si>
    <t>부산공동어시장</t>
    <phoneticPr fontId="2" type="noConversion"/>
  </si>
  <si>
    <t>대형선망수협(B)</t>
    <phoneticPr fontId="2" type="noConversion"/>
  </si>
  <si>
    <t>대형기선저인망수협(B)</t>
    <phoneticPr fontId="2" type="noConversion"/>
  </si>
  <si>
    <t>번    호</t>
    <phoneticPr fontId="2" type="noConversion"/>
  </si>
  <si>
    <t>상          호</t>
    <phoneticPr fontId="2" type="noConversion"/>
  </si>
  <si>
    <t>02) 2240-2114</t>
    <phoneticPr fontId="2" type="noConversion"/>
  </si>
  <si>
    <t>254-7851</t>
    <phoneticPr fontId="2" type="noConversion"/>
  </si>
  <si>
    <t>242-7511</t>
    <phoneticPr fontId="2" type="noConversion"/>
  </si>
  <si>
    <t>720-2114</t>
    <phoneticPr fontId="2" type="noConversion"/>
  </si>
  <si>
    <t>인쇄일</t>
    <phoneticPr fontId="2" type="noConversion"/>
  </si>
  <si>
    <t>발행일</t>
    <phoneticPr fontId="2" type="noConversion"/>
  </si>
  <si>
    <t>발행인</t>
    <phoneticPr fontId="2" type="noConversion"/>
  </si>
  <si>
    <t xml:space="preserve"> 대표이사 박 극 제</t>
    <phoneticPr fontId="2" type="noConversion"/>
  </si>
  <si>
    <t>편집인</t>
    <phoneticPr fontId="2" type="noConversion"/>
  </si>
  <si>
    <t xml:space="preserve"> 기획과장 윤 영 진</t>
    <phoneticPr fontId="2" type="noConversion"/>
  </si>
  <si>
    <t>발행처</t>
    <phoneticPr fontId="2" type="noConversion"/>
  </si>
  <si>
    <t xml:space="preserve"> 부산광역시 서구 충무대로 202 (남부민동)</t>
    <phoneticPr fontId="2" type="noConversion"/>
  </si>
  <si>
    <t xml:space="preserve"> 부산공동어시장 조합공동사업법인</t>
    <phoneticPr fontId="2" type="noConversion"/>
  </si>
  <si>
    <t xml:space="preserve"> Fax : 051) 243-8579</t>
    <phoneticPr fontId="2" type="noConversion"/>
  </si>
  <si>
    <t xml:space="preserve"> Homepage : www.bcfm.co.kr</t>
    <phoneticPr fontId="2" type="noConversion"/>
  </si>
  <si>
    <t>※ 본 책자는 비매품임.</t>
    <phoneticPr fontId="2" type="noConversion"/>
  </si>
  <si>
    <t>(단위 - 사용량 : 개, 단가 : 원)</t>
    <phoneticPr fontId="2" type="noConversion"/>
  </si>
  <si>
    <t>대 표 이 사</t>
    <phoneticPr fontId="2" type="noConversion"/>
  </si>
  <si>
    <t>직          위</t>
    <phoneticPr fontId="2" type="noConversion"/>
  </si>
  <si>
    <r>
      <t xml:space="preserve">이 </t>
    </r>
    <r>
      <rPr>
        <b/>
        <sz val="32"/>
        <color theme="0"/>
        <rFont val="나눔명조 ExtraBold"/>
        <family val="1"/>
        <charset val="129"/>
      </rPr>
      <t>표 이</t>
    </r>
    <r>
      <rPr>
        <b/>
        <sz val="32"/>
        <color rgb="FF000000"/>
        <rFont val="나눔명조 ExtraBold"/>
        <family val="1"/>
        <charset val="129"/>
      </rPr>
      <t xml:space="preserve"> 사</t>
    </r>
    <phoneticPr fontId="2" type="noConversion"/>
  </si>
  <si>
    <r>
      <t>감</t>
    </r>
    <r>
      <rPr>
        <b/>
        <sz val="32"/>
        <color theme="0"/>
        <rFont val="나눔명조 ExtraBold"/>
        <family val="1"/>
        <charset val="129"/>
      </rPr>
      <t xml:space="preserve"> 표 이 </t>
    </r>
    <r>
      <rPr>
        <b/>
        <sz val="32"/>
        <color rgb="FF000000"/>
        <rFont val="나눔명조 ExtraBold"/>
        <family val="1"/>
        <charset val="129"/>
      </rPr>
      <t>사</t>
    </r>
    <phoneticPr fontId="2" type="noConversion"/>
  </si>
  <si>
    <t>현대화사업
추 진 단 장</t>
    <phoneticPr fontId="2" type="noConversion"/>
  </si>
  <si>
    <t>임  재  하</t>
    <phoneticPr fontId="2" type="noConversion"/>
  </si>
  <si>
    <t>전          무</t>
    <phoneticPr fontId="2" type="noConversion"/>
  </si>
  <si>
    <t>총 무 상 무</t>
    <phoneticPr fontId="2" type="noConversion"/>
  </si>
  <si>
    <t>경 제 상 무</t>
    <phoneticPr fontId="2" type="noConversion"/>
  </si>
  <si>
    <t>총 무 과 장</t>
    <phoneticPr fontId="2" type="noConversion"/>
  </si>
  <si>
    <t>기 획 과 장</t>
    <phoneticPr fontId="2" type="noConversion"/>
  </si>
  <si>
    <t>운 영 과 장</t>
    <phoneticPr fontId="2" type="noConversion"/>
  </si>
  <si>
    <t>검 사 실 장</t>
    <phoneticPr fontId="2" type="noConversion"/>
  </si>
  <si>
    <t>경 매 팀 장</t>
    <phoneticPr fontId="2" type="noConversion"/>
  </si>
  <si>
    <t>정 산 팀 장</t>
    <phoneticPr fontId="2" type="noConversion"/>
  </si>
  <si>
    <t>운영 1팀장</t>
    <phoneticPr fontId="2" type="noConversion"/>
  </si>
  <si>
    <t>운영 2팀장</t>
    <phoneticPr fontId="2" type="noConversion"/>
  </si>
  <si>
    <t>수량</t>
    <phoneticPr fontId="2" type="noConversion"/>
  </si>
  <si>
    <t>금액</t>
    <phoneticPr fontId="2" type="noConversion"/>
  </si>
  <si>
    <t>어업별</t>
    <phoneticPr fontId="2" type="noConversion"/>
  </si>
  <si>
    <t>수협별</t>
    <phoneticPr fontId="2" type="noConversion"/>
  </si>
  <si>
    <t>어종별</t>
    <phoneticPr fontId="2" type="noConversion"/>
  </si>
  <si>
    <t>어시장의  동태</t>
    <phoneticPr fontId="2" type="noConversion"/>
  </si>
  <si>
    <t xml:space="preserve"> Tel  : 051) 254-8961</t>
    <phoneticPr fontId="2" type="noConversion"/>
  </si>
  <si>
    <t>강  석  준</t>
    <phoneticPr fontId="2" type="noConversion"/>
  </si>
  <si>
    <r>
      <t xml:space="preserve">윤 영 진
</t>
    </r>
    <r>
      <rPr>
        <sz val="22"/>
        <color rgb="FF000000"/>
        <rFont val="나눔명조 ExtraBold"/>
        <family val="1"/>
        <charset val="129"/>
      </rPr>
      <t>(겸 직)</t>
    </r>
    <phoneticPr fontId="2" type="noConversion"/>
  </si>
  <si>
    <t>직         위</t>
    <phoneticPr fontId="2" type="noConversion"/>
  </si>
  <si>
    <t>장경진</t>
    <phoneticPr fontId="2" type="noConversion"/>
  </si>
  <si>
    <t>채남훈</t>
    <phoneticPr fontId="2" type="noConversion"/>
  </si>
  <si>
    <t>최민재</t>
    <phoneticPr fontId="2" type="noConversion"/>
  </si>
  <si>
    <t>백창선</t>
    <phoneticPr fontId="2" type="noConversion"/>
  </si>
  <si>
    <t>한종대</t>
    <phoneticPr fontId="2" type="noConversion"/>
  </si>
  <si>
    <t>김종용</t>
    <phoneticPr fontId="2" type="noConversion"/>
  </si>
  <si>
    <t>김상호</t>
    <phoneticPr fontId="2" type="noConversion"/>
  </si>
  <si>
    <t>정준우</t>
    <phoneticPr fontId="2" type="noConversion"/>
  </si>
  <si>
    <t>정병욱</t>
    <phoneticPr fontId="2" type="noConversion"/>
  </si>
  <si>
    <t>한영덕</t>
    <phoneticPr fontId="2" type="noConversion"/>
  </si>
  <si>
    <t>서동진</t>
    <phoneticPr fontId="2" type="noConversion"/>
  </si>
  <si>
    <t>최성규</t>
    <phoneticPr fontId="2" type="noConversion"/>
  </si>
  <si>
    <t>임홍택</t>
    <phoneticPr fontId="2" type="noConversion"/>
  </si>
  <si>
    <t>심정섭</t>
    <phoneticPr fontId="2" type="noConversion"/>
  </si>
  <si>
    <t>박광식</t>
    <phoneticPr fontId="2" type="noConversion"/>
  </si>
  <si>
    <t>정병철</t>
    <phoneticPr fontId="2" type="noConversion"/>
  </si>
  <si>
    <t>황호성</t>
    <phoneticPr fontId="2" type="noConversion"/>
  </si>
  <si>
    <t>문병주</t>
    <phoneticPr fontId="2" type="noConversion"/>
  </si>
  <si>
    <t>242-2117</t>
    <phoneticPr fontId="2" type="noConversion"/>
  </si>
  <si>
    <t>517~857</t>
  </si>
  <si>
    <t>254-8591</t>
    <phoneticPr fontId="2" type="noConversion"/>
  </si>
  <si>
    <t>254-8859</t>
    <phoneticPr fontId="2" type="noConversion"/>
  </si>
  <si>
    <t>248-2114</t>
    <phoneticPr fontId="2" type="noConversion"/>
  </si>
  <si>
    <t>254-9097</t>
    <phoneticPr fontId="2" type="noConversion"/>
  </si>
  <si>
    <t>254-7760</t>
    <phoneticPr fontId="2" type="noConversion"/>
  </si>
  <si>
    <t>254-9470</t>
    <phoneticPr fontId="2" type="noConversion"/>
  </si>
  <si>
    <t>246-7640</t>
    <phoneticPr fontId="2" type="noConversion"/>
  </si>
  <si>
    <t>242-8616</t>
    <phoneticPr fontId="2" type="noConversion"/>
  </si>
  <si>
    <t>254-7035</t>
    <phoneticPr fontId="2" type="noConversion"/>
  </si>
  <si>
    <t>245-6760</t>
    <phoneticPr fontId="2" type="noConversion"/>
  </si>
  <si>
    <t>256-2433</t>
    <phoneticPr fontId="2" type="noConversion"/>
  </si>
  <si>
    <t>242-4477</t>
    <phoneticPr fontId="2" type="noConversion"/>
  </si>
  <si>
    <t>안상현</t>
    <phoneticPr fontId="2" type="noConversion"/>
  </si>
  <si>
    <t>241-0518</t>
    <phoneticPr fontId="2" type="noConversion"/>
  </si>
  <si>
    <t>254-7946</t>
    <phoneticPr fontId="2" type="noConversion"/>
  </si>
  <si>
    <t>246-7975</t>
    <phoneticPr fontId="2" type="noConversion"/>
  </si>
  <si>
    <t>254-8172</t>
    <phoneticPr fontId="2" type="noConversion"/>
  </si>
  <si>
    <t>248-2722</t>
    <phoneticPr fontId="2" type="noConversion"/>
  </si>
  <si>
    <t>255-1350</t>
    <phoneticPr fontId="2" type="noConversion"/>
  </si>
  <si>
    <t>254-8287</t>
    <phoneticPr fontId="2" type="noConversion"/>
  </si>
  <si>
    <t>242-8366</t>
    <phoneticPr fontId="2" type="noConversion"/>
  </si>
  <si>
    <t>문수철</t>
    <phoneticPr fontId="2" type="noConversion"/>
  </si>
  <si>
    <t>255-7501</t>
    <phoneticPr fontId="2" type="noConversion"/>
  </si>
  <si>
    <t>박희석</t>
    <phoneticPr fontId="2" type="noConversion"/>
  </si>
  <si>
    <t>243-6173</t>
    <phoneticPr fontId="2" type="noConversion"/>
  </si>
  <si>
    <t>우한철</t>
    <phoneticPr fontId="2" type="noConversion"/>
  </si>
  <si>
    <t>246-5077</t>
    <phoneticPr fontId="2" type="noConversion"/>
  </si>
  <si>
    <t>이한열</t>
    <phoneticPr fontId="2" type="noConversion"/>
  </si>
  <si>
    <t>-</t>
    <phoneticPr fontId="2" type="noConversion"/>
  </si>
  <si>
    <t>김철</t>
    <phoneticPr fontId="2" type="noConversion"/>
  </si>
  <si>
    <t>254-7956</t>
    <phoneticPr fontId="2" type="noConversion"/>
  </si>
  <si>
    <t>최영진</t>
    <phoneticPr fontId="2" type="noConversion"/>
  </si>
  <si>
    <t>244-8818</t>
    <phoneticPr fontId="2" type="noConversion"/>
  </si>
  <si>
    <t>최영제</t>
    <phoneticPr fontId="2" type="noConversion"/>
  </si>
  <si>
    <t>254-8762</t>
    <phoneticPr fontId="2" type="noConversion"/>
  </si>
  <si>
    <t>최성훈</t>
    <phoneticPr fontId="2" type="noConversion"/>
  </si>
  <si>
    <t>244-1882</t>
    <phoneticPr fontId="2" type="noConversion"/>
  </si>
  <si>
    <t>홍연할</t>
    <phoneticPr fontId="2" type="noConversion"/>
  </si>
  <si>
    <t>248-2289</t>
    <phoneticPr fontId="2" type="noConversion"/>
  </si>
  <si>
    <t>이종석</t>
    <phoneticPr fontId="2" type="noConversion"/>
  </si>
  <si>
    <t>241-3854</t>
    <phoneticPr fontId="2" type="noConversion"/>
  </si>
  <si>
    <t>김재동</t>
    <phoneticPr fontId="2" type="noConversion"/>
  </si>
  <si>
    <t>242-4801</t>
    <phoneticPr fontId="2" type="noConversion"/>
  </si>
  <si>
    <t>김종원</t>
    <phoneticPr fontId="2" type="noConversion"/>
  </si>
  <si>
    <t>241-5550</t>
    <phoneticPr fontId="2" type="noConversion"/>
  </si>
  <si>
    <t>강문석</t>
    <phoneticPr fontId="2" type="noConversion"/>
  </si>
  <si>
    <t>254-9860</t>
    <phoneticPr fontId="2" type="noConversion"/>
  </si>
  <si>
    <t>민종주</t>
    <phoneticPr fontId="2" type="noConversion"/>
  </si>
  <si>
    <t>343-5554</t>
    <phoneticPr fontId="2" type="noConversion"/>
  </si>
  <si>
    <t>김성일</t>
    <phoneticPr fontId="2" type="noConversion"/>
  </si>
  <si>
    <t>244-3545</t>
    <phoneticPr fontId="2" type="noConversion"/>
  </si>
  <si>
    <t>허준기</t>
    <phoneticPr fontId="2" type="noConversion"/>
  </si>
  <si>
    <t>242-2302</t>
    <phoneticPr fontId="2" type="noConversion"/>
  </si>
  <si>
    <t>허스민</t>
    <phoneticPr fontId="2" type="noConversion"/>
  </si>
  <si>
    <t>257-8514</t>
    <phoneticPr fontId="2" type="noConversion"/>
  </si>
  <si>
    <t>민종진</t>
    <phoneticPr fontId="2" type="noConversion"/>
  </si>
  <si>
    <t>254-8667</t>
    <phoneticPr fontId="2" type="noConversion"/>
  </si>
  <si>
    <t>우병국</t>
    <phoneticPr fontId="2" type="noConversion"/>
  </si>
  <si>
    <t>242-1400</t>
    <phoneticPr fontId="2" type="noConversion"/>
  </si>
  <si>
    <t>김종섭</t>
    <phoneticPr fontId="2" type="noConversion"/>
  </si>
  <si>
    <t>254-9125</t>
    <phoneticPr fontId="2" type="noConversion"/>
  </si>
  <si>
    <t>임준태</t>
    <phoneticPr fontId="2" type="noConversion"/>
  </si>
  <si>
    <t>박동욱</t>
    <phoneticPr fontId="2" type="noConversion"/>
  </si>
  <si>
    <t>254-8610</t>
    <phoneticPr fontId="2" type="noConversion"/>
  </si>
  <si>
    <t>배전한</t>
    <phoneticPr fontId="2" type="noConversion"/>
  </si>
  <si>
    <t>254-7582</t>
    <phoneticPr fontId="2" type="noConversion"/>
  </si>
  <si>
    <t>장영도</t>
    <phoneticPr fontId="2" type="noConversion"/>
  </si>
  <si>
    <t>245-4855</t>
    <phoneticPr fontId="2" type="noConversion"/>
  </si>
  <si>
    <t>김태형</t>
    <phoneticPr fontId="2" type="noConversion"/>
  </si>
  <si>
    <t>254-7296</t>
    <phoneticPr fontId="2" type="noConversion"/>
  </si>
  <si>
    <t>이영훈</t>
    <phoneticPr fontId="2" type="noConversion"/>
  </si>
  <si>
    <t>254-9951</t>
    <phoneticPr fontId="2" type="noConversion"/>
  </si>
  <si>
    <t>장재수</t>
    <phoneticPr fontId="2" type="noConversion"/>
  </si>
  <si>
    <t>254-7565</t>
    <phoneticPr fontId="2" type="noConversion"/>
  </si>
  <si>
    <t>강영두</t>
    <phoneticPr fontId="2" type="noConversion"/>
  </si>
  <si>
    <t>244-1239</t>
    <phoneticPr fontId="2" type="noConversion"/>
  </si>
  <si>
    <t>최지욱</t>
    <phoneticPr fontId="2" type="noConversion"/>
  </si>
  <si>
    <t>245-0848</t>
    <phoneticPr fontId="2" type="noConversion"/>
  </si>
  <si>
    <t>김봉수</t>
    <phoneticPr fontId="2" type="noConversion"/>
  </si>
  <si>
    <t>문수진</t>
    <phoneticPr fontId="2" type="noConversion"/>
  </si>
  <si>
    <t>246-3336</t>
    <phoneticPr fontId="2" type="noConversion"/>
  </si>
  <si>
    <t>이상돈</t>
    <phoneticPr fontId="2" type="noConversion"/>
  </si>
  <si>
    <t>247-2323</t>
    <phoneticPr fontId="2" type="noConversion"/>
  </si>
  <si>
    <t>한석동</t>
    <phoneticPr fontId="2" type="noConversion"/>
  </si>
  <si>
    <t>256-1524</t>
    <phoneticPr fontId="2" type="noConversion"/>
  </si>
  <si>
    <t>신현</t>
    <phoneticPr fontId="2" type="noConversion"/>
  </si>
  <si>
    <t>256-4013</t>
    <phoneticPr fontId="2" type="noConversion"/>
  </si>
  <si>
    <t>박삼영</t>
    <phoneticPr fontId="2" type="noConversion"/>
  </si>
  <si>
    <t>243-1822</t>
    <phoneticPr fontId="2" type="noConversion"/>
  </si>
  <si>
    <t>박성욱</t>
    <phoneticPr fontId="2" type="noConversion"/>
  </si>
  <si>
    <t>윤문백</t>
    <phoneticPr fontId="2" type="noConversion"/>
  </si>
  <si>
    <t>247-9294</t>
    <phoneticPr fontId="2" type="noConversion"/>
  </si>
  <si>
    <t>김재홍</t>
    <phoneticPr fontId="2" type="noConversion"/>
  </si>
  <si>
    <t>241-5541</t>
    <phoneticPr fontId="2" type="noConversion"/>
  </si>
  <si>
    <t>오사윤</t>
    <phoneticPr fontId="2" type="noConversion"/>
  </si>
  <si>
    <t>241-5711</t>
    <phoneticPr fontId="2" type="noConversion"/>
  </si>
  <si>
    <t>장용호</t>
    <phoneticPr fontId="2" type="noConversion"/>
  </si>
  <si>
    <t>253-2131</t>
    <phoneticPr fontId="2" type="noConversion"/>
  </si>
  <si>
    <t>최경석</t>
    <phoneticPr fontId="2" type="noConversion"/>
  </si>
  <si>
    <t>장차선</t>
    <phoneticPr fontId="2" type="noConversion"/>
  </si>
  <si>
    <t>조선섭</t>
    <phoneticPr fontId="2" type="noConversion"/>
  </si>
  <si>
    <t>244-2782</t>
    <phoneticPr fontId="2" type="noConversion"/>
  </si>
  <si>
    <t>이준관</t>
    <phoneticPr fontId="2" type="noConversion"/>
  </si>
  <si>
    <t>254-8962</t>
    <phoneticPr fontId="2" type="noConversion"/>
  </si>
  <si>
    <t>박세형</t>
    <phoneticPr fontId="2" type="noConversion"/>
  </si>
  <si>
    <t>254-7184</t>
    <phoneticPr fontId="2" type="noConversion"/>
  </si>
  <si>
    <t>김성철</t>
    <phoneticPr fontId="2" type="noConversion"/>
  </si>
  <si>
    <t>231-5357</t>
    <phoneticPr fontId="2" type="noConversion"/>
  </si>
  <si>
    <t>제양균</t>
    <phoneticPr fontId="2" type="noConversion"/>
  </si>
  <si>
    <t>248-4526</t>
    <phoneticPr fontId="2" type="noConversion"/>
  </si>
  <si>
    <t>이창수</t>
    <phoneticPr fontId="2" type="noConversion"/>
  </si>
  <si>
    <t>254-7873</t>
    <phoneticPr fontId="2" type="noConversion"/>
  </si>
  <si>
    <t>강창구</t>
    <phoneticPr fontId="2" type="noConversion"/>
  </si>
  <si>
    <t>241-0088</t>
    <phoneticPr fontId="2" type="noConversion"/>
  </si>
  <si>
    <t>241-3888</t>
    <phoneticPr fontId="2" type="noConversion"/>
  </si>
  <si>
    <t>이동훈</t>
    <phoneticPr fontId="2" type="noConversion"/>
  </si>
  <si>
    <t>257-0850</t>
    <phoneticPr fontId="2" type="noConversion"/>
  </si>
  <si>
    <t>황해룡</t>
    <phoneticPr fontId="2" type="noConversion"/>
  </si>
  <si>
    <t>253-8001</t>
    <phoneticPr fontId="2" type="noConversion"/>
  </si>
  <si>
    <t>서두진</t>
    <phoneticPr fontId="2" type="noConversion"/>
  </si>
  <si>
    <t>983-9200</t>
    <phoneticPr fontId="2" type="noConversion"/>
  </si>
  <si>
    <t>권재국</t>
    <phoneticPr fontId="2" type="noConversion"/>
  </si>
  <si>
    <t>243-1335</t>
    <phoneticPr fontId="2" type="noConversion"/>
  </si>
  <si>
    <t>정종환</t>
    <phoneticPr fontId="2" type="noConversion"/>
  </si>
  <si>
    <t>254-8534</t>
    <phoneticPr fontId="2" type="noConversion"/>
  </si>
  <si>
    <t>정영현</t>
    <phoneticPr fontId="2" type="noConversion"/>
  </si>
  <si>
    <t>황원준</t>
    <phoneticPr fontId="2" type="noConversion"/>
  </si>
  <si>
    <t>247-6228</t>
    <phoneticPr fontId="2" type="noConversion"/>
  </si>
  <si>
    <t>이동우</t>
    <phoneticPr fontId="2" type="noConversion"/>
  </si>
  <si>
    <t>246-0173</t>
    <phoneticPr fontId="2" type="noConversion"/>
  </si>
  <si>
    <t>장경식</t>
    <phoneticPr fontId="2" type="noConversion"/>
  </si>
  <si>
    <t>247-0140</t>
    <phoneticPr fontId="2" type="noConversion"/>
  </si>
  <si>
    <t>곽호범</t>
    <phoneticPr fontId="2" type="noConversion"/>
  </si>
  <si>
    <t>254-5550</t>
    <phoneticPr fontId="2" type="noConversion"/>
  </si>
  <si>
    <t>김흥렬</t>
    <phoneticPr fontId="2" type="noConversion"/>
  </si>
  <si>
    <t>242-2301</t>
    <phoneticPr fontId="2" type="noConversion"/>
  </si>
  <si>
    <t>정의석</t>
    <phoneticPr fontId="2" type="noConversion"/>
  </si>
  <si>
    <t>김일웅</t>
    <phoneticPr fontId="2" type="noConversion"/>
  </si>
  <si>
    <t>241-666</t>
    <phoneticPr fontId="2" type="noConversion"/>
  </si>
  <si>
    <t>임찬홍</t>
    <phoneticPr fontId="2" type="noConversion"/>
  </si>
  <si>
    <t>255-7043</t>
    <phoneticPr fontId="2" type="noConversion"/>
  </si>
  <si>
    <t>정한홍</t>
    <phoneticPr fontId="2" type="noConversion"/>
  </si>
  <si>
    <t>246-6377</t>
    <phoneticPr fontId="2" type="noConversion"/>
  </si>
  <si>
    <t>홍동희</t>
    <phoneticPr fontId="2" type="noConversion"/>
  </si>
  <si>
    <t>246-8985</t>
    <phoneticPr fontId="2" type="noConversion"/>
  </si>
  <si>
    <t>이승손</t>
    <phoneticPr fontId="2" type="noConversion"/>
  </si>
  <si>
    <t>장경민</t>
    <phoneticPr fontId="2" type="noConversion"/>
  </si>
  <si>
    <t>244-0034</t>
    <phoneticPr fontId="2" type="noConversion"/>
  </si>
  <si>
    <t>소 계</t>
    <phoneticPr fontId="2" type="noConversion"/>
  </si>
  <si>
    <t>89명</t>
    <phoneticPr fontId="2" type="noConversion"/>
  </si>
  <si>
    <t>결산서상 어가랑 안맞음</t>
    <phoneticPr fontId="2" type="noConversion"/>
  </si>
  <si>
    <t>1일 최고
(12/9)</t>
    <phoneticPr fontId="2" type="noConversion"/>
  </si>
  <si>
    <t>1일 최저
(5/22)</t>
    <phoneticPr fontId="2" type="noConversion"/>
  </si>
  <si>
    <t xml:space="preserve"> 2020년 3월</t>
    <phoneticPr fontId="2" type="noConversion"/>
  </si>
  <si>
    <t>제5장 중도매인 및 매매참가인</t>
    <phoneticPr fontId="2" type="noConversion"/>
  </si>
  <si>
    <t>제4장  이 용 가 공 사 업</t>
    <phoneticPr fontId="2" type="noConversion"/>
  </si>
  <si>
    <t>제6장  기      타</t>
    <phoneticPr fontId="2" type="noConversion"/>
  </si>
  <si>
    <t>제7장  부      록</t>
    <phoneticPr fontId="2" type="noConversion"/>
  </si>
  <si>
    <t>수 량</t>
    <phoneticPr fontId="2" type="noConversion"/>
  </si>
  <si>
    <t xml:space="preserve">     1. 1963년 11월 1일 개장 이래 1964년부터 1978년까지 15</t>
    <phoneticPr fontId="2" type="noConversion"/>
  </si>
  <si>
    <t xml:space="preserve">          개년간의 사업실적을 1979년 총괄하여 발간한 바 있습니다.</t>
    <phoneticPr fontId="2" type="noConversion"/>
  </si>
  <si>
    <t xml:space="preserve">     2. 그 이후 분은 당해연도 사업실적을 수록한 동태지를 매년 </t>
    <phoneticPr fontId="2" type="noConversion"/>
  </si>
  <si>
    <t xml:space="preserve">          발간하고 있습니다.</t>
    <phoneticPr fontId="2" type="noConversion"/>
  </si>
  <si>
    <t xml:space="preserve">     3. 본 책자는 2019년도 말 현재의 자료를 수록하였습니다.</t>
    <phoneticPr fontId="2" type="noConversion"/>
  </si>
  <si>
    <t xml:space="preserve">     4. 수록된 자료는 표시 단위 미만을 반올림하였으므로 합계수치와</t>
    <phoneticPr fontId="2" type="noConversion"/>
  </si>
  <si>
    <t xml:space="preserve">          내용의 수치가 일치하지 않는 경우도 있습니다.</t>
    <phoneticPr fontId="2" type="noConversion"/>
  </si>
  <si>
    <t>5. 2019년도 중도매인 1인 최고 및 평균 매상고</t>
    <phoneticPr fontId="2" type="noConversion"/>
  </si>
  <si>
    <t>통여수협</t>
    <phoneticPr fontId="2" type="noConversion"/>
  </si>
  <si>
    <t>마산수협</t>
    <phoneticPr fontId="2" type="noConversion"/>
  </si>
  <si>
    <t>구                  분</t>
    <phoneticPr fontId="2" type="noConversion"/>
  </si>
  <si>
    <t>중도매인 매수액 × 2/1,000</t>
    <phoneticPr fontId="2" type="noConversion"/>
  </si>
  <si>
    <t xml:space="preserve">수협유통 </t>
    <phoneticPr fontId="2" type="noConversion"/>
  </si>
  <si>
    <t>02) 405-8351</t>
    <phoneticPr fontId="2" type="noConversion"/>
  </si>
  <si>
    <t>254-9012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</si>
</sst>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8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23"/>
      <color rgb="FF000000"/>
      <name val="나눔명조"/>
      <family val="1"/>
      <charset val="129"/>
    </font>
    <font>
      <sz val="22"/>
      <color rgb="FF000000"/>
      <name val="나눔명조"/>
      <family val="1"/>
      <charset val="129"/>
    </font>
    <font>
      <sz val="60"/>
      <color theme="1"/>
      <name val="나눔명조 ExtraBold"/>
      <family val="1"/>
      <charset val="129"/>
    </font>
    <font>
      <b/>
      <sz val="24"/>
      <color rgb="FF000000"/>
      <name val="나눔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30"/>
      <name val="궁서체"/>
      <family val="1"/>
      <charset val="129"/>
    </font>
    <font>
      <b/>
      <sz val="14"/>
      <name val="돋움"/>
      <family val="3"/>
      <charset val="129"/>
    </font>
    <font>
      <sz val="11"/>
      <color theme="1"/>
      <name val="나눔명조 ExtraBold"/>
      <family val="1"/>
      <charset val="129"/>
    </font>
    <font>
      <sz val="16"/>
      <color theme="1"/>
      <name val="나눔명조 ExtraBold"/>
      <family val="1"/>
      <charset val="129"/>
    </font>
    <font>
      <sz val="24"/>
      <color theme="1"/>
      <name val="나눔명조 ExtraBold"/>
      <family val="1"/>
      <charset val="129"/>
    </font>
    <font>
      <b/>
      <sz val="22"/>
      <color theme="1"/>
      <name val="HY견명조"/>
      <family val="1"/>
      <charset val="129"/>
    </font>
    <font>
      <b/>
      <sz val="32"/>
      <color theme="1"/>
      <name val="HY견명조"/>
      <family val="1"/>
      <charset val="129"/>
    </font>
    <font>
      <sz val="23"/>
      <color rgb="FF000000"/>
      <name val="나눔명조"/>
      <family val="1"/>
      <charset val="129"/>
    </font>
    <font>
      <sz val="24"/>
      <color rgb="FF000000"/>
      <name val="나눔명조"/>
      <family val="1"/>
      <charset val="129"/>
    </font>
    <font>
      <sz val="23"/>
      <color theme="1"/>
      <name val="HY견명조"/>
      <family val="1"/>
      <charset val="129"/>
    </font>
    <font>
      <b/>
      <sz val="32"/>
      <color rgb="FF000000"/>
      <name val="나눔명조 ExtraBold"/>
      <family val="1"/>
      <charset val="129"/>
    </font>
    <font>
      <b/>
      <sz val="32"/>
      <color rgb="FF000000"/>
      <name val="나눔명조"/>
      <family val="1"/>
      <charset val="129"/>
    </font>
    <font>
      <sz val="32"/>
      <color rgb="FF000000"/>
      <name val="나눔명조"/>
      <family val="1"/>
      <charset val="129"/>
    </font>
    <font>
      <sz val="16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7"/>
      <color rgb="FF000000"/>
      <name val="나눔명조"/>
      <family val="1"/>
      <charset val="129"/>
    </font>
    <font>
      <b/>
      <sz val="27"/>
      <color rgb="FF000000"/>
      <name val="나눔명조 ExtraBold"/>
      <family val="1"/>
      <charset val="129"/>
    </font>
    <font>
      <b/>
      <sz val="27"/>
      <color theme="1"/>
      <name val="나눔명조 ExtraBold"/>
      <family val="1"/>
      <charset val="129"/>
    </font>
    <font>
      <b/>
      <sz val="28"/>
      <color rgb="FF000000"/>
      <name val="나눔명조 ExtraBold"/>
      <family val="1"/>
      <charset val="129"/>
    </font>
    <font>
      <b/>
      <sz val="36"/>
      <color rgb="FF000000"/>
      <name val="나눔명조 ExtraBold"/>
      <family val="1"/>
      <charset val="129"/>
    </font>
    <font>
      <b/>
      <sz val="36"/>
      <color theme="1"/>
      <name val="나눔명조 ExtraBold"/>
      <family val="1"/>
      <charset val="129"/>
    </font>
    <font>
      <sz val="36"/>
      <color theme="1"/>
      <name val="나눔명조 ExtraBold"/>
      <family val="1"/>
      <charset val="129"/>
    </font>
    <font>
      <sz val="36"/>
      <color theme="1"/>
      <name val="HY견명조"/>
      <family val="1"/>
      <charset val="129"/>
    </font>
    <font>
      <b/>
      <sz val="30"/>
      <color rgb="FF000000"/>
      <name val="나눔명조 ExtraBold"/>
      <family val="1"/>
      <charset val="129"/>
    </font>
    <font>
      <b/>
      <sz val="22"/>
      <color rgb="FF000000"/>
      <name val="나눔명조 ExtraBold"/>
      <family val="1"/>
      <charset val="129"/>
    </font>
    <font>
      <sz val="32"/>
      <color theme="1"/>
      <name val="나눔명조 ExtraBold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32"/>
      <color theme="0"/>
      <name val="나눔명조 ExtraBold"/>
      <family val="1"/>
      <charset val="129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24"/>
      <color theme="1"/>
      <name val="나눔고딕 ExtraBold"/>
      <family val="3"/>
      <charset val="129"/>
    </font>
    <font>
      <b/>
      <sz val="26"/>
      <name val="나눔명조 ExtraBold"/>
      <family val="1"/>
      <charset val="129"/>
    </font>
    <font>
      <sz val="11"/>
      <name val="나눔명조 ExtraBold"/>
      <family val="1"/>
      <charset val="129"/>
    </font>
    <font>
      <sz val="12"/>
      <name val="나눔명조 ExtraBold"/>
      <family val="1"/>
      <charset val="129"/>
    </font>
    <font>
      <b/>
      <sz val="14"/>
      <name val="나눔명조 ExtraBold"/>
      <family val="1"/>
      <charset val="129"/>
    </font>
    <font>
      <sz val="14"/>
      <name val="나눔명조 ExtraBold"/>
      <family val="1"/>
      <charset val="129"/>
    </font>
    <font>
      <b/>
      <sz val="12"/>
      <name val="나눔명조 ExtraBold"/>
      <family val="1"/>
      <charset val="129"/>
    </font>
    <font>
      <b/>
      <sz val="11"/>
      <name val="나눔명조 ExtraBold"/>
      <family val="1"/>
      <charset val="129"/>
    </font>
    <font>
      <sz val="20"/>
      <color theme="1"/>
      <name val="맑은 고딕"/>
      <family val="2"/>
      <charset val="129"/>
      <scheme val="minor"/>
    </font>
    <font>
      <sz val="26"/>
      <color theme="0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sz val="24"/>
      <color theme="0"/>
      <name val="맑은 고딕"/>
      <family val="2"/>
      <charset val="129"/>
      <scheme val="minor"/>
    </font>
    <font>
      <b/>
      <sz val="32"/>
      <color theme="1"/>
      <name val="나눔스퀘어_ac ExtraBold"/>
      <family val="3"/>
      <charset val="129"/>
    </font>
    <font>
      <sz val="16"/>
      <color theme="1"/>
      <name val="나눔스퀘어_ac ExtraBold"/>
      <family val="3"/>
      <charset val="129"/>
    </font>
    <font>
      <b/>
      <sz val="26"/>
      <color theme="1"/>
      <name val="나눔스퀘어_ac ExtraBold"/>
      <family val="3"/>
      <charset val="129"/>
    </font>
    <font>
      <b/>
      <sz val="55"/>
      <name val="나눔명조 ExtraBold"/>
      <family val="1"/>
      <charset val="129"/>
    </font>
    <font>
      <sz val="24"/>
      <name val="나눔스퀘어_ac ExtraBold"/>
      <family val="3"/>
      <charset val="129"/>
    </font>
    <font>
      <b/>
      <sz val="22"/>
      <color theme="1"/>
      <name val="나눔스퀘어_ac ExtraBold"/>
      <family val="3"/>
      <charset val="129"/>
    </font>
    <font>
      <sz val="16"/>
      <color theme="1"/>
      <name val="나눔스퀘어_ac Bold"/>
      <family val="3"/>
      <charset val="129"/>
    </font>
    <font>
      <sz val="11"/>
      <color theme="1"/>
      <name val="나눔스퀘어_ac Bold"/>
      <family val="3"/>
      <charset val="129"/>
    </font>
    <font>
      <sz val="25"/>
      <color rgb="FF000000"/>
      <name val="나눔명조"/>
      <family val="1"/>
      <charset val="129"/>
    </font>
    <font>
      <sz val="28"/>
      <color rgb="FF000000"/>
      <name val="나눔명조 ExtraBold"/>
      <family val="1"/>
      <charset val="129"/>
    </font>
    <font>
      <sz val="32"/>
      <color rgb="FF000000"/>
      <name val="나눔명조 ExtraBold"/>
      <family val="1"/>
      <charset val="129"/>
    </font>
    <font>
      <sz val="22"/>
      <color rgb="FF000000"/>
      <name val="나눔명조 ExtraBold"/>
      <family val="1"/>
      <charset val="129"/>
    </font>
    <font>
      <sz val="26"/>
      <color rgb="FF000000"/>
      <name val="나눔명조"/>
      <family val="1"/>
      <charset val="129"/>
    </font>
    <font>
      <b/>
      <sz val="28"/>
      <color rgb="FF000000"/>
      <name val="나눔명조"/>
      <family val="1"/>
      <charset val="129"/>
    </font>
    <font>
      <sz val="28"/>
      <color rgb="FF000000"/>
      <name val="나눔명조"/>
      <family val="1"/>
      <charset val="129"/>
    </font>
    <font>
      <sz val="36"/>
      <color rgb="FF000000"/>
      <name val="나눔명조"/>
      <family val="1"/>
      <charset val="129"/>
    </font>
    <font>
      <b/>
      <sz val="30"/>
      <color rgb="FF000000"/>
      <name val="나눔명조"/>
      <family val="1"/>
      <charset val="129"/>
    </font>
    <font>
      <sz val="30"/>
      <color rgb="FF000000"/>
      <name val="나눔명조"/>
      <family val="1"/>
      <charset val="129"/>
    </font>
    <font>
      <b/>
      <sz val="72"/>
      <color rgb="FFFF0000"/>
      <name val="맑은 고딕"/>
      <family val="3"/>
      <charset val="129"/>
      <scheme val="minor"/>
    </font>
    <font>
      <sz val="24"/>
      <name val="나눔명조"/>
      <family val="1"/>
      <charset val="129"/>
    </font>
    <font>
      <sz val="14"/>
      <color theme="1"/>
      <name val="나눔명조 ExtraBold"/>
      <family val="1"/>
      <charset val="129"/>
    </font>
    <font>
      <sz val="22"/>
      <color theme="1"/>
      <name val="나눔명조"/>
      <family val="1"/>
      <charset val="129"/>
    </font>
    <font>
      <sz val="23"/>
      <color theme="1"/>
      <name val="나눔명조"/>
      <family val="1"/>
      <charset val="129"/>
    </font>
    <font>
      <sz val="24"/>
      <color theme="1"/>
      <name val="나눔명조"/>
      <family val="1"/>
      <charset val="129"/>
    </font>
    <font>
      <sz val="22"/>
      <name val="나눔명조"/>
      <family val="1"/>
      <charset val="129"/>
    </font>
    <font>
      <sz val="32"/>
      <color theme="1"/>
      <name val="나눔명조"/>
      <family val="1"/>
      <charset val="129"/>
    </font>
    <font>
      <sz val="20"/>
      <name val="맑은 고딕"/>
      <family val="2"/>
      <charset val="129"/>
      <scheme val="minor"/>
    </font>
    <font>
      <b/>
      <sz val="32"/>
      <color theme="1"/>
      <name val="나눔명조 ExtraBold"/>
      <family val="1"/>
      <charset val="129"/>
    </font>
    <font>
      <sz val="26"/>
      <color theme="1"/>
      <name val="나눔명조"/>
      <family val="1"/>
      <charset val="129"/>
    </font>
    <font>
      <b/>
      <sz val="26"/>
      <color rgb="FF000000"/>
      <name val="나눔명조"/>
      <family val="1"/>
      <charset val="129"/>
    </font>
    <font>
      <sz val="30"/>
      <color theme="1"/>
      <name val="나눔명조"/>
      <family val="1"/>
      <charset val="129"/>
    </font>
    <font>
      <sz val="26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26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3" fontId="5" fillId="0" borderId="3" xfId="1" applyNumberFormat="1" applyFont="1" applyBorder="1" applyAlignment="1">
      <alignment horizontal="right" vertical="center" wrapText="1"/>
    </xf>
    <xf numFmtId="3" fontId="5" fillId="0" borderId="4" xfId="1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8" fillId="0" borderId="0" xfId="2"/>
    <xf numFmtId="0" fontId="10" fillId="0" borderId="0" xfId="2" applyFont="1" applyAlignment="1">
      <alignment horizontal="center"/>
    </xf>
    <xf numFmtId="0" fontId="12" fillId="0" borderId="0" xfId="2" applyFont="1" applyAlignment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 indent="1"/>
    </xf>
    <xf numFmtId="0" fontId="12" fillId="0" borderId="0" xfId="2" applyFont="1" applyAlignment="1">
      <alignment horizontal="left" vertical="center" indent="2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left" indent="1"/>
    </xf>
    <xf numFmtId="0" fontId="7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 wrapText="1"/>
    </xf>
    <xf numFmtId="3" fontId="5" fillId="0" borderId="0" xfId="1" applyNumberFormat="1" applyFont="1" applyBorder="1" applyAlignment="1">
      <alignment horizontal="right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18" fillId="0" borderId="11" xfId="0" applyNumberFormat="1" applyFont="1" applyBorder="1" applyAlignment="1">
      <alignment horizontal="right" vertical="center" wrapText="1"/>
    </xf>
    <xf numFmtId="3" fontId="18" fillId="0" borderId="3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/>
    </xf>
    <xf numFmtId="3" fontId="18" fillId="0" borderId="7" xfId="0" applyNumberFormat="1" applyFont="1" applyBorder="1" applyAlignment="1">
      <alignment horizontal="right" vertical="center" wrapText="1"/>
    </xf>
    <xf numFmtId="3" fontId="5" fillId="0" borderId="1" xfId="1" applyNumberFormat="1" applyFont="1" applyBorder="1" applyAlignment="1">
      <alignment horizontal="righ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3" fontId="23" fillId="0" borderId="1" xfId="0" applyNumberFormat="1" applyFont="1" applyBorder="1" applyAlignment="1">
      <alignment horizontal="righ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7" fillId="2" borderId="5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7" fillId="0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0" fontId="21" fillId="2" borderId="2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distributed" vertical="center" wrapText="1" indent="3"/>
    </xf>
    <xf numFmtId="0" fontId="21" fillId="0" borderId="3" xfId="0" applyFont="1" applyFill="1" applyBorder="1" applyAlignment="1">
      <alignment horizontal="distributed" vertical="center" wrapText="1" indent="3"/>
    </xf>
    <xf numFmtId="0" fontId="21" fillId="0" borderId="4" xfId="0" applyFont="1" applyFill="1" applyBorder="1" applyAlignment="1">
      <alignment horizontal="distributed" vertical="center" wrapText="1" indent="3"/>
    </xf>
    <xf numFmtId="0" fontId="37" fillId="0" borderId="0" xfId="0" applyFo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0" borderId="0" xfId="0" applyFont="1" applyAlignment="1">
      <alignment horizontal="center" vertical="center"/>
    </xf>
    <xf numFmtId="0" fontId="43" fillId="0" borderId="0" xfId="2" applyFont="1" applyAlignment="1">
      <alignment horizontal="right" vertical="center"/>
    </xf>
    <xf numFmtId="0" fontId="43" fillId="0" borderId="0" xfId="2" applyFont="1"/>
    <xf numFmtId="0" fontId="44" fillId="0" borderId="0" xfId="2" applyFont="1" applyAlignment="1">
      <alignment horizontal="right"/>
    </xf>
    <xf numFmtId="49" fontId="45" fillId="0" borderId="0" xfId="2" applyNumberFormat="1" applyFont="1" applyAlignment="1">
      <alignment horizontal="right" vertical="center"/>
    </xf>
    <xf numFmtId="0" fontId="45" fillId="0" borderId="0" xfId="2" applyFont="1" applyAlignment="1">
      <alignment vertical="center"/>
    </xf>
    <xf numFmtId="0" fontId="44" fillId="0" borderId="0" xfId="2" applyFont="1" applyAlignment="1">
      <alignment horizontal="right" vertical="center"/>
    </xf>
    <xf numFmtId="49" fontId="46" fillId="0" borderId="0" xfId="2" applyNumberFormat="1" applyFont="1" applyAlignment="1">
      <alignment horizontal="right" vertical="center"/>
    </xf>
    <xf numFmtId="0" fontId="46" fillId="0" borderId="0" xfId="2" applyFont="1" applyAlignment="1">
      <alignment vertical="center"/>
    </xf>
    <xf numFmtId="0" fontId="46" fillId="0" borderId="0" xfId="2" applyFont="1" applyAlignment="1">
      <alignment horizontal="left" vertical="center"/>
    </xf>
    <xf numFmtId="0" fontId="45" fillId="0" borderId="0" xfId="2" applyFont="1" applyAlignment="1">
      <alignment horizontal="right" vertical="center"/>
    </xf>
    <xf numFmtId="0" fontId="45" fillId="0" borderId="0" xfId="2" applyFont="1"/>
    <xf numFmtId="0" fontId="47" fillId="0" borderId="0" xfId="2" applyFont="1" applyAlignment="1">
      <alignment horizontal="right"/>
    </xf>
    <xf numFmtId="0" fontId="48" fillId="0" borderId="0" xfId="2" applyFont="1" applyAlignment="1">
      <alignment horizontal="right" vertical="center"/>
    </xf>
    <xf numFmtId="0" fontId="48" fillId="0" borderId="0" xfId="2" applyFont="1"/>
    <xf numFmtId="0" fontId="49" fillId="0" borderId="0" xfId="0" applyFont="1">
      <alignment vertical="center"/>
    </xf>
    <xf numFmtId="3" fontId="49" fillId="0" borderId="0" xfId="0" applyNumberFormat="1" applyFont="1">
      <alignment vertical="center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54" fillId="0" borderId="0" xfId="0" applyFont="1">
      <alignment vertical="center"/>
    </xf>
    <xf numFmtId="0" fontId="59" fillId="0" borderId="0" xfId="0" applyFont="1">
      <alignment vertical="center"/>
    </xf>
    <xf numFmtId="0" fontId="60" fillId="0" borderId="0" xfId="0" applyFont="1">
      <alignment vertical="center"/>
    </xf>
    <xf numFmtId="41" fontId="5" fillId="0" borderId="3" xfId="1" applyFont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19" fillId="0" borderId="3" xfId="1" applyFont="1" applyBorder="1" applyAlignment="1">
      <alignment horizontal="right" vertical="center" wrapText="1"/>
    </xf>
    <xf numFmtId="41" fontId="23" fillId="0" borderId="3" xfId="1" applyFont="1" applyBorder="1" applyAlignment="1">
      <alignment horizontal="center" vertical="center" wrapText="1"/>
    </xf>
    <xf numFmtId="41" fontId="22" fillId="0" borderId="1" xfId="1" applyFont="1" applyBorder="1" applyAlignment="1">
      <alignment horizontal="center" vertical="center" wrapText="1"/>
    </xf>
    <xf numFmtId="41" fontId="23" fillId="0" borderId="1" xfId="1" applyFont="1" applyBorder="1" applyAlignment="1">
      <alignment horizontal="center" vertical="center" wrapText="1"/>
    </xf>
    <xf numFmtId="41" fontId="21" fillId="0" borderId="2" xfId="1" applyFont="1" applyFill="1" applyBorder="1" applyAlignment="1">
      <alignment horizontal="right" vertical="center" wrapText="1"/>
    </xf>
    <xf numFmtId="41" fontId="21" fillId="0" borderId="3" xfId="1" applyFont="1" applyFill="1" applyBorder="1" applyAlignment="1">
      <alignment horizontal="right" vertical="center" wrapText="1"/>
    </xf>
    <xf numFmtId="41" fontId="21" fillId="0" borderId="4" xfId="1" applyFont="1" applyFill="1" applyBorder="1" applyAlignment="1">
      <alignment horizontal="right" vertical="center" wrapText="1"/>
    </xf>
    <xf numFmtId="41" fontId="21" fillId="0" borderId="1" xfId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distributed" vertical="center" wrapText="1" indent="2"/>
    </xf>
    <xf numFmtId="0" fontId="62" fillId="0" borderId="2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distributed" vertical="center" wrapText="1" indent="2"/>
    </xf>
    <xf numFmtId="0" fontId="0" fillId="0" borderId="0" xfId="0" applyFont="1">
      <alignment vertical="center"/>
    </xf>
    <xf numFmtId="0" fontId="62" fillId="0" borderId="3" xfId="0" applyFont="1" applyFill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distributed" vertical="center" wrapText="1" indent="2"/>
    </xf>
    <xf numFmtId="0" fontId="62" fillId="0" borderId="4" xfId="0" applyFont="1" applyFill="1" applyBorder="1" applyAlignment="1">
      <alignment horizontal="center" vertical="center" wrapText="1"/>
    </xf>
    <xf numFmtId="0" fontId="62" fillId="0" borderId="4" xfId="0" applyFont="1" applyFill="1" applyBorder="1" applyAlignment="1">
      <alignment horizontal="distributed" vertical="center" wrapText="1" indent="2"/>
    </xf>
    <xf numFmtId="0" fontId="63" fillId="0" borderId="2" xfId="0" applyFont="1" applyFill="1" applyBorder="1" applyAlignment="1">
      <alignment horizontal="center" vertical="center" wrapText="1"/>
    </xf>
    <xf numFmtId="0" fontId="63" fillId="0" borderId="3" xfId="0" applyFont="1" applyFill="1" applyBorder="1" applyAlignment="1">
      <alignment horizontal="center" vertical="center" wrapText="1"/>
    </xf>
    <xf numFmtId="0" fontId="63" fillId="0" borderId="4" xfId="0" applyFont="1" applyFill="1" applyBorder="1" applyAlignment="1">
      <alignment horizontal="center" vertical="center" wrapText="1"/>
    </xf>
    <xf numFmtId="41" fontId="66" fillId="0" borderId="3" xfId="1" applyFont="1" applyBorder="1" applyAlignment="1">
      <alignment horizontal="center" vertical="center" wrapText="1"/>
    </xf>
    <xf numFmtId="41" fontId="66" fillId="0" borderId="1" xfId="1" applyFont="1" applyBorder="1" applyAlignment="1">
      <alignment horizontal="center" vertical="center" wrapText="1"/>
    </xf>
    <xf numFmtId="41" fontId="69" fillId="0" borderId="3" xfId="1" applyFont="1" applyBorder="1" applyAlignment="1">
      <alignment horizontal="center" vertical="center" wrapText="1"/>
    </xf>
    <xf numFmtId="41" fontId="69" fillId="0" borderId="1" xfId="1" applyFont="1" applyBorder="1" applyAlignment="1">
      <alignment horizontal="center" vertical="center" wrapText="1"/>
    </xf>
    <xf numFmtId="41" fontId="70" fillId="0" borderId="3" xfId="1" applyFont="1" applyBorder="1" applyAlignment="1">
      <alignment horizontal="right" vertical="center" wrapText="1"/>
    </xf>
    <xf numFmtId="41" fontId="70" fillId="0" borderId="4" xfId="1" applyFont="1" applyBorder="1" applyAlignment="1">
      <alignment horizontal="right" vertical="center" wrapText="1"/>
    </xf>
    <xf numFmtId="0" fontId="68" fillId="0" borderId="2" xfId="1" applyNumberFormat="1" applyFont="1" applyBorder="1" applyAlignment="1">
      <alignment horizontal="center" vertical="center" wrapText="1"/>
    </xf>
    <xf numFmtId="0" fontId="68" fillId="0" borderId="3" xfId="1" applyNumberFormat="1" applyFont="1" applyBorder="1" applyAlignment="1">
      <alignment horizontal="center" vertical="center" wrapText="1"/>
    </xf>
    <xf numFmtId="0" fontId="68" fillId="0" borderId="4" xfId="1" applyNumberFormat="1" applyFont="1" applyBorder="1" applyAlignment="1">
      <alignment horizontal="center" vertical="center" wrapText="1"/>
    </xf>
    <xf numFmtId="41" fontId="67" fillId="0" borderId="1" xfId="1" applyFont="1" applyBorder="1" applyAlignment="1">
      <alignment horizontal="right" vertical="center" wrapText="1"/>
    </xf>
    <xf numFmtId="41" fontId="70" fillId="0" borderId="1" xfId="1" applyFont="1" applyBorder="1" applyAlignment="1">
      <alignment horizontal="right" vertical="center" wrapText="1"/>
    </xf>
    <xf numFmtId="41" fontId="67" fillId="0" borderId="1" xfId="1" applyFont="1" applyBorder="1" applyAlignment="1">
      <alignment horizontal="center" vertical="center" wrapText="1"/>
    </xf>
    <xf numFmtId="41" fontId="23" fillId="0" borderId="1" xfId="1" applyFont="1" applyBorder="1" applyAlignment="1">
      <alignment vertical="center" wrapText="1"/>
    </xf>
    <xf numFmtId="0" fontId="22" fillId="0" borderId="1" xfId="1" applyNumberFormat="1" applyFont="1" applyBorder="1" applyAlignment="1">
      <alignment horizontal="center" vertical="center" wrapText="1"/>
    </xf>
    <xf numFmtId="0" fontId="23" fillId="0" borderId="1" xfId="1" applyNumberFormat="1" applyFont="1" applyBorder="1" applyAlignment="1">
      <alignment horizontal="center" vertical="center" wrapText="1"/>
    </xf>
    <xf numFmtId="0" fontId="37" fillId="0" borderId="0" xfId="0" applyFont="1" applyBorder="1">
      <alignment vertical="center"/>
    </xf>
    <xf numFmtId="0" fontId="62" fillId="0" borderId="1" xfId="0" applyFont="1" applyFill="1" applyBorder="1" applyAlignment="1">
      <alignment horizontal="center" vertical="center" wrapText="1"/>
    </xf>
    <xf numFmtId="41" fontId="65" fillId="0" borderId="3" xfId="1" applyFont="1" applyBorder="1" applyAlignment="1">
      <alignment horizontal="center" vertical="center" wrapText="1"/>
    </xf>
    <xf numFmtId="41" fontId="67" fillId="0" borderId="3" xfId="1" applyFont="1" applyBorder="1" applyAlignment="1">
      <alignment horizontal="center" vertical="center" wrapText="1"/>
    </xf>
    <xf numFmtId="0" fontId="71" fillId="0" borderId="0" xfId="0" applyFont="1">
      <alignment vertical="center"/>
    </xf>
    <xf numFmtId="41" fontId="5" fillId="0" borderId="3" xfId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61" fillId="0" borderId="3" xfId="1" applyFont="1" applyBorder="1" applyAlignment="1">
      <alignment horizontal="center" vertical="center" wrapText="1"/>
    </xf>
    <xf numFmtId="41" fontId="61" fillId="0" borderId="4" xfId="1" applyFont="1" applyBorder="1" applyAlignment="1">
      <alignment horizontal="center" vertical="center" wrapText="1"/>
    </xf>
    <xf numFmtId="41" fontId="61" fillId="0" borderId="1" xfId="1" applyFont="1" applyBorder="1" applyAlignment="1">
      <alignment horizontal="center" vertical="center" wrapText="1"/>
    </xf>
    <xf numFmtId="3" fontId="19" fillId="0" borderId="3" xfId="1" applyNumberFormat="1" applyFont="1" applyBorder="1" applyAlignment="1">
      <alignment horizontal="right" vertical="center" wrapText="1"/>
    </xf>
    <xf numFmtId="3" fontId="19" fillId="0" borderId="1" xfId="1" applyNumberFormat="1" applyFont="1" applyBorder="1" applyAlignment="1">
      <alignment horizontal="right" vertical="center" wrapText="1"/>
    </xf>
    <xf numFmtId="3" fontId="72" fillId="0" borderId="1" xfId="1" applyNumberFormat="1" applyFont="1" applyBorder="1" applyAlignment="1">
      <alignment horizontal="right" vertical="center" wrapText="1"/>
    </xf>
    <xf numFmtId="41" fontId="22" fillId="0" borderId="3" xfId="1" applyFont="1" applyBorder="1" applyAlignment="1">
      <alignment vertical="center" wrapText="1"/>
    </xf>
    <xf numFmtId="41" fontId="23" fillId="0" borderId="3" xfId="1" applyFont="1" applyBorder="1" applyAlignment="1">
      <alignment vertical="center" wrapText="1"/>
    </xf>
    <xf numFmtId="3" fontId="74" fillId="0" borderId="4" xfId="1" applyNumberFormat="1" applyFont="1" applyBorder="1" applyAlignment="1">
      <alignment horizontal="right" vertical="center" wrapText="1"/>
    </xf>
    <xf numFmtId="3" fontId="75" fillId="0" borderId="7" xfId="0" applyNumberFormat="1" applyFont="1" applyBorder="1" applyAlignment="1">
      <alignment horizontal="right" vertical="center" wrapText="1"/>
    </xf>
    <xf numFmtId="3" fontId="76" fillId="0" borderId="1" xfId="1" applyNumberFormat="1" applyFont="1" applyBorder="1" applyAlignment="1">
      <alignment horizontal="right" vertical="center" wrapText="1"/>
    </xf>
    <xf numFmtId="3" fontId="74" fillId="0" borderId="1" xfId="1" applyNumberFormat="1" applyFont="1" applyBorder="1" applyAlignment="1">
      <alignment horizontal="right" vertical="center" wrapText="1"/>
    </xf>
    <xf numFmtId="0" fontId="21" fillId="0" borderId="2" xfId="0" applyFont="1" applyBorder="1" applyAlignment="1">
      <alignment horizontal="distributed" vertical="center" wrapText="1" indent="2"/>
    </xf>
    <xf numFmtId="0" fontId="21" fillId="0" borderId="3" xfId="0" applyFont="1" applyBorder="1" applyAlignment="1">
      <alignment horizontal="distributed" vertical="center" wrapText="1" indent="2"/>
    </xf>
    <xf numFmtId="0" fontId="34" fillId="0" borderId="3" xfId="0" applyFont="1" applyBorder="1" applyAlignment="1">
      <alignment horizontal="distributed" vertical="center" wrapText="1" indent="2"/>
    </xf>
    <xf numFmtId="0" fontId="21" fillId="0" borderId="4" xfId="0" applyFont="1" applyBorder="1" applyAlignment="1">
      <alignment horizontal="distributed" vertical="center" wrapText="1" indent="2"/>
    </xf>
    <xf numFmtId="0" fontId="21" fillId="0" borderId="1" xfId="0" applyFont="1" applyBorder="1" applyAlignment="1">
      <alignment horizontal="center" vertical="center" wrapText="1"/>
    </xf>
    <xf numFmtId="41" fontId="21" fillId="0" borderId="1" xfId="1" applyFont="1" applyBorder="1" applyAlignment="1">
      <alignment horizontal="right" vertical="center" wrapText="1"/>
    </xf>
    <xf numFmtId="3" fontId="77" fillId="0" borderId="1" xfId="1" applyNumberFormat="1" applyFont="1" applyBorder="1" applyAlignment="1">
      <alignment horizontal="right" vertical="center" wrapText="1"/>
    </xf>
    <xf numFmtId="43" fontId="3" fillId="0" borderId="0" xfId="0" applyNumberFormat="1" applyFont="1">
      <alignment vertical="center"/>
    </xf>
    <xf numFmtId="41" fontId="49" fillId="0" borderId="0" xfId="0" applyNumberFormat="1" applyFont="1">
      <alignment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1" fontId="78" fillId="0" borderId="1" xfId="1" applyFont="1" applyBorder="1" applyAlignment="1">
      <alignment horizontal="center" vertical="center" wrapText="1"/>
    </xf>
    <xf numFmtId="41" fontId="18" fillId="0" borderId="11" xfId="1" applyFont="1" applyBorder="1" applyAlignment="1">
      <alignment horizontal="right" vertical="center" wrapText="1"/>
    </xf>
    <xf numFmtId="41" fontId="18" fillId="0" borderId="3" xfId="1" applyFont="1" applyBorder="1" applyAlignment="1">
      <alignment horizontal="right" vertical="center" wrapText="1"/>
    </xf>
    <xf numFmtId="3" fontId="79" fillId="0" borderId="0" xfId="0" applyNumberFormat="1" applyFont="1">
      <alignment vertical="center"/>
    </xf>
    <xf numFmtId="3" fontId="19" fillId="0" borderId="1" xfId="1" applyNumberFormat="1" applyFont="1" applyFill="1" applyBorder="1" applyAlignment="1">
      <alignment horizontal="right" vertical="center" wrapText="1"/>
    </xf>
    <xf numFmtId="0" fontId="80" fillId="0" borderId="3" xfId="0" applyFont="1" applyFill="1" applyBorder="1" applyAlignment="1">
      <alignment horizontal="center" vertical="center" wrapText="1"/>
    </xf>
    <xf numFmtId="0" fontId="80" fillId="0" borderId="3" xfId="0" applyFont="1" applyFill="1" applyBorder="1" applyAlignment="1">
      <alignment horizontal="distributed" vertical="center" wrapText="1" indent="3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79" fillId="3" borderId="0" xfId="0" applyNumberFormat="1" applyFont="1" applyFill="1">
      <alignment vertical="center"/>
    </xf>
    <xf numFmtId="41" fontId="81" fillId="0" borderId="1" xfId="1" applyFont="1" applyBorder="1" applyAlignment="1">
      <alignment horizontal="center" vertical="center" wrapText="1"/>
    </xf>
    <xf numFmtId="41" fontId="81" fillId="0" borderId="1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2" fillId="0" borderId="2" xfId="1" applyNumberFormat="1" applyFont="1" applyBorder="1" applyAlignment="1">
      <alignment horizontal="center" vertical="center" wrapText="1"/>
    </xf>
    <xf numFmtId="41" fontId="65" fillId="0" borderId="2" xfId="1" applyFont="1" applyBorder="1" applyAlignment="1">
      <alignment horizontal="center" vertical="center" wrapText="1"/>
    </xf>
    <xf numFmtId="0" fontId="65" fillId="0" borderId="2" xfId="1" applyNumberFormat="1" applyFont="1" applyBorder="1" applyAlignment="1">
      <alignment horizontal="center" vertical="center" wrapText="1"/>
    </xf>
    <xf numFmtId="0" fontId="82" fillId="0" borderId="3" xfId="1" applyNumberFormat="1" applyFont="1" applyBorder="1" applyAlignment="1">
      <alignment horizontal="center" vertical="center" wrapText="1"/>
    </xf>
    <xf numFmtId="0" fontId="65" fillId="0" borderId="3" xfId="1" applyNumberFormat="1" applyFont="1" applyBorder="1" applyAlignment="1">
      <alignment horizontal="center" vertical="center" wrapText="1"/>
    </xf>
    <xf numFmtId="0" fontId="82" fillId="0" borderId="4" xfId="1" applyNumberFormat="1" applyFont="1" applyBorder="1" applyAlignment="1">
      <alignment horizontal="center" vertical="center" wrapText="1"/>
    </xf>
    <xf numFmtId="41" fontId="65" fillId="0" borderId="4" xfId="1" applyFont="1" applyBorder="1" applyAlignment="1">
      <alignment horizontal="center" vertical="center" wrapText="1"/>
    </xf>
    <xf numFmtId="0" fontId="65" fillId="0" borderId="4" xfId="1" applyNumberFormat="1" applyFont="1" applyBorder="1" applyAlignment="1">
      <alignment horizontal="center" vertical="center" wrapText="1"/>
    </xf>
    <xf numFmtId="41" fontId="70" fillId="0" borderId="3" xfId="1" applyFont="1" applyBorder="1" applyAlignment="1">
      <alignment horizontal="center" vertical="center" wrapText="1"/>
    </xf>
    <xf numFmtId="41" fontId="83" fillId="0" borderId="3" xfId="1" applyFont="1" applyBorder="1" applyAlignment="1">
      <alignment horizontal="center" vertical="center" wrapText="1"/>
    </xf>
    <xf numFmtId="41" fontId="83" fillId="0" borderId="1" xfId="1" applyFont="1" applyBorder="1" applyAlignment="1">
      <alignment horizontal="center" vertical="center" wrapText="1"/>
    </xf>
    <xf numFmtId="41" fontId="70" fillId="0" borderId="1" xfId="1" applyFont="1" applyBorder="1" applyAlignment="1">
      <alignment horizontal="center" vertical="center" wrapText="1"/>
    </xf>
    <xf numFmtId="41" fontId="84" fillId="0" borderId="3" xfId="1" applyFont="1" applyBorder="1" applyAlignment="1">
      <alignment vertical="center" wrapText="1"/>
    </xf>
    <xf numFmtId="176" fontId="84" fillId="0" borderId="1" xfId="0" applyNumberFormat="1" applyFont="1" applyBorder="1" applyAlignment="1">
      <alignment vertical="center" wrapText="1"/>
    </xf>
    <xf numFmtId="176" fontId="84" fillId="0" borderId="1" xfId="1" applyNumberFormat="1" applyFont="1" applyBorder="1" applyAlignment="1">
      <alignment vertical="center" wrapText="1"/>
    </xf>
    <xf numFmtId="0" fontId="75" fillId="0" borderId="8" xfId="0" applyFont="1" applyBorder="1" applyAlignment="1">
      <alignment horizontal="right" vertical="center"/>
    </xf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56" fillId="0" borderId="0" xfId="2" applyFont="1" applyAlignment="1">
      <alignment horizontal="center" vertical="center"/>
    </xf>
    <xf numFmtId="0" fontId="57" fillId="0" borderId="0" xfId="2" applyFont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58" fillId="0" borderId="9" xfId="0" applyFont="1" applyBorder="1" applyAlignment="1">
      <alignment horizontal="center" vertical="center"/>
    </xf>
    <xf numFmtId="0" fontId="42" fillId="0" borderId="0" xfId="2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5" fillId="0" borderId="8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6" fillId="2" borderId="2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27" fillId="2" borderId="5" xfId="0" applyFont="1" applyFill="1" applyBorder="1" applyAlignment="1">
      <alignment horizontal="right" vertical="center" wrapText="1"/>
    </xf>
    <xf numFmtId="0" fontId="27" fillId="2" borderId="6" xfId="0" applyFont="1" applyFill="1" applyBorder="1" applyAlignment="1">
      <alignment horizontal="righ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8" fillId="2" borderId="2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7" fillId="2" borderId="13" xfId="0" applyFont="1" applyFill="1" applyBorder="1" applyAlignment="1">
      <alignment horizontal="center"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7" fillId="2" borderId="16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55" fillId="0" borderId="0" xfId="0" applyFont="1" applyBorder="1" applyAlignment="1">
      <alignment horizontal="center" vertical="center"/>
    </xf>
    <xf numFmtId="0" fontId="55" fillId="0" borderId="9" xfId="0" applyFont="1" applyBorder="1" applyAlignment="1">
      <alignment horizontal="center" vertical="center"/>
    </xf>
    <xf numFmtId="0" fontId="73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E6E6E6"/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22412</xdr:colOff>
      <xdr:row>11</xdr:row>
      <xdr:rowOff>282388</xdr:rowOff>
    </xdr:from>
    <xdr:to>
      <xdr:col>5</xdr:col>
      <xdr:colOff>0</xdr:colOff>
      <xdr:row>17</xdr:row>
      <xdr:rowOff>11206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2EE302A-8626-4536-8142-8228A9D1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3088" y="3509682"/>
          <a:ext cx="1546412" cy="1476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336176</xdr:colOff>
      <xdr:row>24</xdr:row>
      <xdr:rowOff>45945</xdr:rowOff>
    </xdr:from>
    <xdr:to>
      <xdr:col>6</xdr:col>
      <xdr:colOff>361389</xdr:colOff>
      <xdr:row>25</xdr:row>
      <xdr:rowOff>186545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18AC8D50-9CCE-4C3A-9786-26C5B3DCC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5" y="6971180"/>
          <a:ext cx="3644713" cy="431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201703</xdr:colOff>
      <xdr:row>22</xdr:row>
      <xdr:rowOff>22414</xdr:rowOff>
    </xdr:from>
    <xdr:to>
      <xdr:col>7</xdr:col>
      <xdr:colOff>425821</xdr:colOff>
      <xdr:row>23</xdr:row>
      <xdr:rowOff>145678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58C1F-1092-4E8F-91AC-F0FD8251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2" y="6970061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22411</xdr:rowOff>
    </xdr:from>
    <xdr:to>
      <xdr:col>7</xdr:col>
      <xdr:colOff>437030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AE4D2F-7051-401E-BBDC-9720DB61F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22</xdr:row>
      <xdr:rowOff>11206</xdr:rowOff>
    </xdr:from>
    <xdr:to>
      <xdr:col>7</xdr:col>
      <xdr:colOff>481853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D74EBF-1FD8-4A63-B758-991EF2EA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706" y="6958853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268941</xdr:colOff>
      <xdr:row>22</xdr:row>
      <xdr:rowOff>123265</xdr:rowOff>
    </xdr:from>
    <xdr:to>
      <xdr:col>16</xdr:col>
      <xdr:colOff>493059</xdr:colOff>
      <xdr:row>23</xdr:row>
      <xdr:rowOff>246529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195E6A-6CEA-4CB3-AA8C-55AD26A8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2" y="707091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56031</xdr:rowOff>
    </xdr:from>
    <xdr:to>
      <xdr:col>7</xdr:col>
      <xdr:colOff>437030</xdr:colOff>
      <xdr:row>23</xdr:row>
      <xdr:rowOff>179295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8FDBFB-BF18-43A6-8B41-4EB06C2DF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700367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11205</xdr:rowOff>
    </xdr:from>
    <xdr:to>
      <xdr:col>7</xdr:col>
      <xdr:colOff>437030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47FCD1-270E-4FD0-9F1D-13CD973F6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5885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224116</xdr:colOff>
      <xdr:row>22</xdr:row>
      <xdr:rowOff>22411</xdr:rowOff>
    </xdr:from>
    <xdr:to>
      <xdr:col>7</xdr:col>
      <xdr:colOff>448234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C7D594-F536-49C1-AD72-5C5E5B1F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5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22</xdr:row>
      <xdr:rowOff>67235</xdr:rowOff>
    </xdr:from>
    <xdr:to>
      <xdr:col>7</xdr:col>
      <xdr:colOff>425824</xdr:colOff>
      <xdr:row>23</xdr:row>
      <xdr:rowOff>190499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DC6533-EC65-412B-A0D4-C8CCE590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5" y="701488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7"/>
  <sheetViews>
    <sheetView view="pageBreakPreview" zoomScale="85" zoomScaleSheetLayoutView="85" workbookViewId="0">
      <selection activeCell="L13" sqref="L13"/>
    </sheetView>
  </sheetViews>
  <sheetFormatPr defaultColWidth="9" defaultRowHeight="13.5" x14ac:dyDescent="0.15"/>
  <cols>
    <col min="1" max="3" width="9" style="11"/>
    <col min="4" max="4" width="10.125" style="11" customWidth="1"/>
    <col min="5" max="5" width="10.5" style="11" customWidth="1"/>
    <col min="6" max="16384" width="9" style="11"/>
  </cols>
  <sheetData>
    <row r="1" spans="1:8" ht="30.75" customHeight="1" x14ac:dyDescent="0.15"/>
    <row r="2" spans="1:8" ht="23.85" customHeight="1" x14ac:dyDescent="0.15"/>
    <row r="3" spans="1:8" ht="23.85" customHeight="1" x14ac:dyDescent="0.15">
      <c r="A3" s="199" t="s">
        <v>19</v>
      </c>
      <c r="B3" s="199"/>
      <c r="C3" s="199"/>
      <c r="D3" s="199"/>
      <c r="E3" s="199"/>
      <c r="F3" s="199"/>
      <c r="G3" s="199"/>
      <c r="H3" s="199"/>
    </row>
    <row r="4" spans="1:8" ht="23.85" customHeight="1" x14ac:dyDescent="0.15">
      <c r="A4" s="199"/>
      <c r="B4" s="199"/>
      <c r="C4" s="199"/>
      <c r="D4" s="199"/>
      <c r="E4" s="199"/>
      <c r="F4" s="199"/>
      <c r="G4" s="199"/>
      <c r="H4" s="199"/>
    </row>
    <row r="5" spans="1:8" s="12" customFormat="1" ht="23.85" customHeight="1" x14ac:dyDescent="0.4">
      <c r="A5" s="199"/>
      <c r="B5" s="199"/>
      <c r="C5" s="199"/>
      <c r="D5" s="199"/>
      <c r="E5" s="199"/>
      <c r="F5" s="199"/>
      <c r="G5" s="199"/>
      <c r="H5" s="199"/>
    </row>
    <row r="6" spans="1:8" s="12" customFormat="1" ht="23.85" customHeight="1" x14ac:dyDescent="0.4">
      <c r="A6" s="199"/>
      <c r="B6" s="199"/>
      <c r="C6" s="199"/>
      <c r="D6" s="199"/>
      <c r="E6" s="199"/>
      <c r="F6" s="199"/>
      <c r="G6" s="199"/>
      <c r="H6" s="199"/>
    </row>
    <row r="7" spans="1:8" ht="27.75" customHeight="1" x14ac:dyDescent="0.15">
      <c r="A7" s="200" t="s">
        <v>20</v>
      </c>
      <c r="B7" s="200"/>
      <c r="C7" s="200"/>
      <c r="D7" s="200"/>
      <c r="E7" s="200"/>
      <c r="F7" s="200"/>
      <c r="G7" s="200"/>
      <c r="H7" s="200"/>
    </row>
    <row r="8" spans="1:8" ht="18" customHeight="1" x14ac:dyDescent="0.15"/>
    <row r="9" spans="1:8" ht="17.25" customHeight="1" x14ac:dyDescent="0.15"/>
    <row r="10" spans="1:8" ht="23.85" customHeight="1" x14ac:dyDescent="0.15"/>
    <row r="11" spans="1:8" ht="23.85" customHeight="1" x14ac:dyDescent="0.15"/>
    <row r="12" spans="1:8" ht="23.85" customHeight="1" x14ac:dyDescent="0.15"/>
    <row r="13" spans="1:8" ht="23.85" customHeight="1" x14ac:dyDescent="0.15"/>
    <row r="14" spans="1:8" ht="23.85" customHeight="1" x14ac:dyDescent="0.15"/>
    <row r="15" spans="1:8" ht="23.85" customHeight="1" x14ac:dyDescent="0.15"/>
    <row r="16" spans="1:8" ht="23.85" customHeight="1" x14ac:dyDescent="0.15"/>
    <row r="17" spans="1:8" ht="23.85" customHeight="1" x14ac:dyDescent="0.15"/>
    <row r="18" spans="1:8" ht="23.85" customHeight="1" x14ac:dyDescent="0.15"/>
    <row r="19" spans="1:8" ht="23.85" customHeight="1" x14ac:dyDescent="0.4">
      <c r="A19" s="197"/>
      <c r="B19" s="197"/>
      <c r="C19" s="197"/>
      <c r="D19" s="197"/>
      <c r="E19" s="197"/>
      <c r="F19" s="197"/>
      <c r="G19" s="197"/>
      <c r="H19" s="197"/>
    </row>
    <row r="20" spans="1:8" ht="15.75" customHeight="1" x14ac:dyDescent="0.4">
      <c r="A20" s="197"/>
      <c r="B20" s="197"/>
      <c r="C20" s="197"/>
      <c r="D20" s="197"/>
      <c r="E20" s="197"/>
      <c r="F20" s="197"/>
      <c r="G20" s="197"/>
      <c r="H20" s="197"/>
    </row>
    <row r="21" spans="1:8" ht="23.85" customHeight="1" x14ac:dyDescent="0.15"/>
    <row r="22" spans="1:8" ht="23.85" customHeight="1" x14ac:dyDescent="0.15"/>
    <row r="23" spans="1:8" ht="23.85" customHeight="1" x14ac:dyDescent="0.15"/>
    <row r="24" spans="1:8" ht="23.85" customHeight="1" x14ac:dyDescent="0.15"/>
    <row r="25" spans="1:8" ht="23.85" customHeight="1" x14ac:dyDescent="0.15">
      <c r="A25" s="198"/>
      <c r="B25" s="198"/>
      <c r="C25" s="198"/>
      <c r="D25" s="198"/>
      <c r="E25" s="198"/>
      <c r="F25" s="198"/>
      <c r="G25" s="198"/>
      <c r="H25" s="198"/>
    </row>
    <row r="26" spans="1:8" ht="23.85" customHeight="1" x14ac:dyDescent="0.15">
      <c r="A26" s="198"/>
      <c r="B26" s="198"/>
      <c r="C26" s="198"/>
      <c r="D26" s="198"/>
      <c r="E26" s="198"/>
      <c r="F26" s="198"/>
      <c r="G26" s="198"/>
      <c r="H26" s="198"/>
    </row>
    <row r="27" spans="1:8" ht="23.85" customHeight="1" x14ac:dyDescent="0.15"/>
    <row r="28" spans="1:8" ht="23.85" customHeight="1" x14ac:dyDescent="0.15"/>
    <row r="29" spans="1:8" ht="23.85" customHeight="1" x14ac:dyDescent="0.15"/>
    <row r="30" spans="1:8" ht="19.5" customHeight="1" x14ac:dyDescent="0.15"/>
    <row r="31" spans="1:8" s="13" customFormat="1" ht="27.95" customHeight="1" x14ac:dyDescent="0.3">
      <c r="H31" s="14"/>
    </row>
    <row r="32" spans="1:8" s="13" customFormat="1" ht="27.95" customHeight="1" x14ac:dyDescent="0.3">
      <c r="H32" s="14"/>
    </row>
    <row r="33" spans="1:8" s="13" customFormat="1" ht="27.95" customHeight="1" x14ac:dyDescent="0.3">
      <c r="H33" s="14"/>
    </row>
    <row r="34" spans="1:8" s="13" customFormat="1" ht="27.95" customHeight="1" x14ac:dyDescent="0.3">
      <c r="H34" s="15"/>
    </row>
    <row r="35" spans="1:8" s="13" customFormat="1" ht="27.95" customHeight="1" x14ac:dyDescent="0.3">
      <c r="H35" s="15"/>
    </row>
    <row r="36" spans="1:8" s="13" customFormat="1" ht="27.95" customHeight="1" x14ac:dyDescent="0.3">
      <c r="H36" s="15"/>
    </row>
    <row r="37" spans="1:8" s="13" customFormat="1" ht="27.95" customHeight="1" x14ac:dyDescent="0.3">
      <c r="H37" s="15"/>
    </row>
    <row r="38" spans="1:8" s="13" customFormat="1" ht="27.95" customHeight="1" x14ac:dyDescent="0.3">
      <c r="H38" s="15"/>
    </row>
    <row r="39" spans="1:8" s="13" customFormat="1" ht="27.95" customHeight="1" x14ac:dyDescent="0.3">
      <c r="H39" s="15"/>
    </row>
    <row r="40" spans="1:8" s="13" customFormat="1" ht="27.95" customHeight="1" x14ac:dyDescent="0.3">
      <c r="A40" s="16"/>
      <c r="H40" s="15"/>
    </row>
    <row r="41" spans="1:8" s="13" customFormat="1" ht="27.95" customHeight="1" x14ac:dyDescent="0.3">
      <c r="A41" s="16"/>
      <c r="H41" s="15"/>
    </row>
    <row r="42" spans="1:8" s="13" customFormat="1" ht="27.95" customHeight="1" x14ac:dyDescent="0.3">
      <c r="A42" s="16"/>
      <c r="H42" s="15"/>
    </row>
    <row r="43" spans="1:8" s="13" customFormat="1" ht="27.95" customHeight="1" x14ac:dyDescent="0.3">
      <c r="A43" s="16"/>
      <c r="H43" s="15"/>
    </row>
    <row r="44" spans="1:8" s="13" customFormat="1" ht="27.95" customHeight="1" x14ac:dyDescent="0.3">
      <c r="A44" s="16"/>
      <c r="H44" s="15"/>
    </row>
    <row r="45" spans="1:8" s="13" customFormat="1" ht="27.95" customHeight="1" x14ac:dyDescent="0.3">
      <c r="A45" s="16"/>
      <c r="H45" s="15"/>
    </row>
    <row r="46" spans="1:8" s="13" customFormat="1" ht="27.95" customHeight="1" x14ac:dyDescent="0.3">
      <c r="A46" s="16"/>
      <c r="H46" s="15"/>
    </row>
    <row r="47" spans="1:8" s="13" customFormat="1" ht="11.25" customHeight="1" x14ac:dyDescent="0.3">
      <c r="A47" s="16"/>
      <c r="H47" s="15"/>
    </row>
    <row r="48" spans="1:8" s="13" customFormat="1" ht="27.95" customHeight="1" x14ac:dyDescent="0.3">
      <c r="A48" s="17"/>
      <c r="H48" s="15"/>
    </row>
    <row r="49" spans="1:8" s="13" customFormat="1" ht="27.95" customHeight="1" x14ac:dyDescent="0.3">
      <c r="A49" s="17"/>
      <c r="H49" s="15"/>
    </row>
    <row r="50" spans="1:8" s="13" customFormat="1" ht="27.95" customHeight="1" x14ac:dyDescent="0.3">
      <c r="A50" s="16"/>
      <c r="H50" s="15"/>
    </row>
    <row r="51" spans="1:8" s="13" customFormat="1" ht="27.95" customHeight="1" x14ac:dyDescent="0.3">
      <c r="A51" s="16"/>
      <c r="H51" s="15"/>
    </row>
    <row r="52" spans="1:8" s="13" customFormat="1" ht="27.95" customHeight="1" x14ac:dyDescent="0.3">
      <c r="A52" s="16"/>
      <c r="H52" s="15"/>
    </row>
    <row r="53" spans="1:8" ht="13.5" customHeight="1" x14ac:dyDescent="0.15">
      <c r="H53" s="13"/>
    </row>
    <row r="54" spans="1:8" ht="13.5" customHeight="1" x14ac:dyDescent="0.15"/>
    <row r="55" spans="1:8" ht="13.5" customHeight="1" x14ac:dyDescent="0.15"/>
    <row r="56" spans="1:8" ht="13.5" customHeight="1" x14ac:dyDescent="0.15"/>
    <row r="57" spans="1:8" ht="33" customHeight="1" x14ac:dyDescent="0.15"/>
    <row r="59" spans="1:8" s="13" customFormat="1" ht="27.95" customHeight="1" x14ac:dyDescent="0.3">
      <c r="A59" s="16"/>
      <c r="H59" s="15"/>
    </row>
    <row r="60" spans="1:8" s="13" customFormat="1" ht="27.95" customHeight="1" x14ac:dyDescent="0.3">
      <c r="A60" s="16"/>
      <c r="H60" s="15"/>
    </row>
    <row r="61" spans="1:8" ht="27.95" customHeight="1" x14ac:dyDescent="0.25">
      <c r="A61" s="17"/>
      <c r="E61" s="13"/>
      <c r="H61" s="18"/>
    </row>
    <row r="62" spans="1:8" ht="27.95" customHeight="1" x14ac:dyDescent="0.25">
      <c r="A62" s="16"/>
      <c r="E62" s="13"/>
      <c r="H62" s="18"/>
    </row>
    <row r="63" spans="1:8" ht="27.95" customHeight="1" x14ac:dyDescent="0.25">
      <c r="A63" s="16"/>
      <c r="E63" s="13"/>
      <c r="H63" s="18"/>
    </row>
    <row r="64" spans="1:8" ht="27.95" customHeight="1" x14ac:dyDescent="0.25">
      <c r="A64" s="16"/>
      <c r="E64" s="13"/>
      <c r="H64" s="18"/>
    </row>
    <row r="65" spans="1:8" ht="27.95" customHeight="1" x14ac:dyDescent="0.25">
      <c r="A65" s="16"/>
      <c r="E65" s="13"/>
      <c r="H65" s="18"/>
    </row>
    <row r="66" spans="1:8" ht="27.95" customHeight="1" x14ac:dyDescent="0.25">
      <c r="A66" s="16"/>
      <c r="E66" s="13"/>
      <c r="H66" s="18"/>
    </row>
    <row r="67" spans="1:8" ht="27.95" customHeight="1" x14ac:dyDescent="0.25">
      <c r="A67" s="16"/>
      <c r="E67" s="13"/>
      <c r="H67" s="18"/>
    </row>
  </sheetData>
  <mergeCells count="5">
    <mergeCell ref="A19:H19"/>
    <mergeCell ref="A20:H20"/>
    <mergeCell ref="A25:H26"/>
    <mergeCell ref="A3:H6"/>
    <mergeCell ref="A7:H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2"/>
  <sheetViews>
    <sheetView view="pageBreakPreview" zoomScaleSheetLayoutView="100" workbookViewId="0">
      <selection activeCell="K16" sqref="K16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1" spans="1:10" x14ac:dyDescent="0.3">
      <c r="A1" s="74"/>
      <c r="B1" s="74"/>
      <c r="C1" s="74"/>
      <c r="D1" s="74"/>
      <c r="E1" s="74"/>
      <c r="F1" s="74"/>
      <c r="G1" s="75"/>
      <c r="H1" s="75"/>
      <c r="I1" s="75"/>
    </row>
    <row r="2" spans="1:10" x14ac:dyDescent="0.3">
      <c r="A2" s="74"/>
      <c r="B2" s="74"/>
      <c r="C2" s="74"/>
      <c r="D2" s="74"/>
      <c r="E2" s="74"/>
      <c r="F2" s="74"/>
      <c r="G2" s="75"/>
      <c r="H2" s="75"/>
      <c r="I2" s="75"/>
    </row>
    <row r="3" spans="1:10" x14ac:dyDescent="0.3">
      <c r="A3" s="74"/>
      <c r="B3" s="74"/>
      <c r="C3" s="201" t="s">
        <v>21</v>
      </c>
      <c r="D3" s="201"/>
      <c r="E3" s="201"/>
      <c r="F3" s="201"/>
      <c r="G3" s="201"/>
      <c r="H3" s="75"/>
      <c r="I3" s="75"/>
    </row>
    <row r="4" spans="1:10" x14ac:dyDescent="0.3">
      <c r="A4" s="74"/>
      <c r="B4" s="74"/>
      <c r="C4" s="201"/>
      <c r="D4" s="201"/>
      <c r="E4" s="201"/>
      <c r="F4" s="201"/>
      <c r="G4" s="201"/>
      <c r="H4" s="75"/>
      <c r="I4" s="75"/>
    </row>
    <row r="5" spans="1:10" ht="21" thickBot="1" x14ac:dyDescent="0.35">
      <c r="A5" s="74"/>
      <c r="B5" s="74"/>
      <c r="C5" s="202"/>
      <c r="D5" s="202"/>
      <c r="E5" s="202"/>
      <c r="F5" s="202"/>
      <c r="G5" s="202"/>
      <c r="H5" s="75"/>
      <c r="I5" s="75"/>
    </row>
    <row r="6" spans="1:10" ht="30.75" thickTop="1" x14ac:dyDescent="0.3">
      <c r="A6" s="74"/>
      <c r="B6" s="74"/>
      <c r="C6" s="76"/>
      <c r="D6" s="76"/>
      <c r="E6" s="76"/>
      <c r="F6" s="76"/>
      <c r="G6" s="76"/>
      <c r="H6" s="75"/>
      <c r="I6" s="75"/>
    </row>
    <row r="7" spans="1:10" x14ac:dyDescent="0.3">
      <c r="A7" s="74"/>
      <c r="B7" s="74"/>
      <c r="C7" s="74"/>
      <c r="D7" s="74"/>
      <c r="E7" s="74"/>
      <c r="F7" s="74"/>
      <c r="G7" s="75"/>
      <c r="H7" s="75"/>
      <c r="I7" s="75"/>
    </row>
    <row r="8" spans="1:10" ht="30" customHeight="1" x14ac:dyDescent="0.3">
      <c r="A8" s="98" t="s">
        <v>613</v>
      </c>
      <c r="B8" s="98"/>
      <c r="C8" s="98"/>
      <c r="D8" s="98"/>
      <c r="E8" s="98"/>
      <c r="F8" s="98"/>
      <c r="G8" s="99"/>
      <c r="H8" s="99"/>
      <c r="I8" s="99"/>
      <c r="J8" s="43"/>
    </row>
    <row r="9" spans="1:10" ht="27.75" customHeight="1" x14ac:dyDescent="0.3">
      <c r="A9" s="98" t="s">
        <v>614</v>
      </c>
      <c r="B9" s="98"/>
      <c r="C9" s="98"/>
      <c r="D9" s="98"/>
      <c r="E9" s="98"/>
      <c r="F9" s="98"/>
      <c r="G9" s="99"/>
      <c r="H9" s="99"/>
      <c r="I9" s="99"/>
      <c r="J9" s="43"/>
    </row>
    <row r="10" spans="1:10" ht="27.75" customHeight="1" x14ac:dyDescent="0.3">
      <c r="A10" s="98"/>
      <c r="B10" s="98"/>
      <c r="C10" s="98"/>
      <c r="D10" s="98"/>
      <c r="E10" s="98"/>
      <c r="F10" s="98"/>
      <c r="G10" s="99"/>
      <c r="H10" s="99"/>
      <c r="I10" s="99"/>
      <c r="J10" s="43"/>
    </row>
    <row r="11" spans="1:10" ht="27.75" customHeight="1" x14ac:dyDescent="0.3">
      <c r="A11" s="98"/>
      <c r="B11" s="98"/>
      <c r="C11" s="98"/>
      <c r="D11" s="98"/>
      <c r="E11" s="98"/>
      <c r="F11" s="98"/>
      <c r="G11" s="99"/>
      <c r="H11" s="99"/>
      <c r="I11" s="99"/>
      <c r="J11" s="43"/>
    </row>
    <row r="12" spans="1:10" ht="30" customHeight="1" x14ac:dyDescent="0.3">
      <c r="A12" s="98" t="s">
        <v>615</v>
      </c>
      <c r="B12" s="98"/>
      <c r="C12" s="98"/>
      <c r="D12" s="98"/>
      <c r="E12" s="98"/>
      <c r="F12" s="98"/>
      <c r="G12" s="99"/>
      <c r="H12" s="99"/>
      <c r="I12" s="99"/>
      <c r="J12" s="43"/>
    </row>
    <row r="13" spans="1:10" ht="27.75" customHeight="1" x14ac:dyDescent="0.3">
      <c r="A13" s="98" t="s">
        <v>616</v>
      </c>
      <c r="B13" s="98"/>
      <c r="C13" s="98"/>
      <c r="D13" s="98"/>
      <c r="E13" s="98"/>
      <c r="F13" s="98"/>
      <c r="G13" s="99"/>
      <c r="H13" s="99"/>
      <c r="I13" s="99"/>
      <c r="J13" s="43"/>
    </row>
    <row r="14" spans="1:10" ht="27.75" customHeight="1" x14ac:dyDescent="0.3">
      <c r="A14" s="98"/>
      <c r="B14" s="98"/>
      <c r="C14" s="98"/>
      <c r="D14" s="98"/>
      <c r="E14" s="98"/>
      <c r="F14" s="98"/>
      <c r="G14" s="99"/>
      <c r="H14" s="99"/>
      <c r="I14" s="99"/>
      <c r="J14" s="43"/>
    </row>
    <row r="15" spans="1:10" ht="27.75" customHeight="1" x14ac:dyDescent="0.3">
      <c r="A15" s="98"/>
      <c r="B15" s="98"/>
      <c r="C15" s="98"/>
      <c r="D15" s="98"/>
      <c r="E15" s="98"/>
      <c r="F15" s="98"/>
      <c r="G15" s="99"/>
      <c r="H15" s="99"/>
      <c r="I15" s="99"/>
      <c r="J15" s="43"/>
    </row>
    <row r="16" spans="1:10" ht="27.75" customHeight="1" x14ac:dyDescent="0.3">
      <c r="A16" s="98" t="s">
        <v>617</v>
      </c>
      <c r="B16" s="98"/>
      <c r="C16" s="98"/>
      <c r="D16" s="98"/>
      <c r="E16" s="98"/>
      <c r="F16" s="98"/>
      <c r="G16" s="99"/>
      <c r="H16" s="99"/>
      <c r="I16" s="99"/>
      <c r="J16" s="43"/>
    </row>
    <row r="17" spans="1:10" ht="27.75" customHeight="1" x14ac:dyDescent="0.3">
      <c r="A17" s="98"/>
      <c r="B17" s="98"/>
      <c r="C17" s="98"/>
      <c r="D17" s="98"/>
      <c r="E17" s="98"/>
      <c r="F17" s="98"/>
      <c r="G17" s="99"/>
      <c r="H17" s="99"/>
      <c r="I17" s="99"/>
      <c r="J17" s="43"/>
    </row>
    <row r="18" spans="1:10" ht="27.75" customHeight="1" x14ac:dyDescent="0.3">
      <c r="A18" s="98"/>
      <c r="B18" s="98"/>
      <c r="C18" s="98"/>
      <c r="D18" s="98"/>
      <c r="E18" s="98"/>
      <c r="F18" s="98"/>
      <c r="G18" s="99"/>
      <c r="H18" s="99"/>
      <c r="I18" s="99"/>
      <c r="J18" s="43"/>
    </row>
    <row r="19" spans="1:10" ht="30" customHeight="1" x14ac:dyDescent="0.3">
      <c r="A19" s="98" t="s">
        <v>618</v>
      </c>
      <c r="B19" s="98"/>
      <c r="C19" s="98"/>
      <c r="D19" s="98"/>
      <c r="E19" s="98"/>
      <c r="F19" s="98"/>
      <c r="G19" s="99"/>
      <c r="H19" s="99"/>
      <c r="I19" s="99"/>
      <c r="J19" s="43"/>
    </row>
    <row r="20" spans="1:10" ht="27.75" customHeight="1" x14ac:dyDescent="0.3">
      <c r="A20" s="98" t="s">
        <v>619</v>
      </c>
      <c r="B20" s="98"/>
      <c r="C20" s="98"/>
      <c r="D20" s="98"/>
      <c r="E20" s="98"/>
      <c r="F20" s="98"/>
      <c r="G20" s="99"/>
      <c r="H20" s="99"/>
      <c r="I20" s="99"/>
      <c r="J20" s="43"/>
    </row>
    <row r="21" spans="1:10" x14ac:dyDescent="0.3">
      <c r="A21" s="98"/>
      <c r="B21" s="98"/>
      <c r="C21" s="98"/>
      <c r="D21" s="98"/>
      <c r="E21" s="98"/>
      <c r="F21" s="98"/>
      <c r="G21" s="99"/>
      <c r="H21" s="99"/>
      <c r="I21" s="99"/>
    </row>
    <row r="22" spans="1:10" x14ac:dyDescent="0.3">
      <c r="A22" s="74"/>
      <c r="B22" s="74"/>
      <c r="C22" s="74"/>
      <c r="D22" s="74"/>
      <c r="E22" s="74"/>
      <c r="F22" s="74"/>
      <c r="G22" s="75"/>
      <c r="H22" s="75"/>
      <c r="I22" s="75"/>
    </row>
  </sheetData>
  <mergeCells count="1">
    <mergeCell ref="C3:G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4"/>
  <sheetViews>
    <sheetView view="pageBreakPreview" zoomScale="85" zoomScaleSheetLayoutView="85" workbookViewId="0">
      <selection activeCell="F22" sqref="F22"/>
    </sheetView>
  </sheetViews>
  <sheetFormatPr defaultColWidth="9" defaultRowHeight="15.75" x14ac:dyDescent="0.25"/>
  <cols>
    <col min="1" max="1" width="9.625" style="77" customWidth="1"/>
    <col min="2" max="2" width="60.625" style="78" customWidth="1"/>
    <col min="3" max="3" width="4.625" style="79" customWidth="1"/>
    <col min="4" max="4" width="9.625" style="77" customWidth="1"/>
    <col min="5" max="5" width="60.625" style="78" customWidth="1"/>
    <col min="6" max="6" width="4.625" style="79" customWidth="1"/>
    <col min="7" max="16384" width="9" style="11"/>
  </cols>
  <sheetData>
    <row r="1" spans="1:6" ht="23.85" customHeight="1" x14ac:dyDescent="0.25">
      <c r="A1" s="203" t="s">
        <v>22</v>
      </c>
      <c r="B1" s="203"/>
      <c r="C1" s="203"/>
    </row>
    <row r="2" spans="1:6" ht="17.25" customHeight="1" x14ac:dyDescent="0.25">
      <c r="A2" s="203"/>
      <c r="B2" s="203"/>
      <c r="C2" s="203"/>
    </row>
    <row r="3" spans="1:6" ht="23.85" customHeight="1" x14ac:dyDescent="0.25"/>
    <row r="4" spans="1:6" ht="30" customHeight="1" x14ac:dyDescent="0.15">
      <c r="A4" s="80" t="s">
        <v>23</v>
      </c>
      <c r="B4" s="81" t="s">
        <v>154</v>
      </c>
      <c r="C4" s="82"/>
      <c r="D4" s="83" t="s">
        <v>25</v>
      </c>
      <c r="E4" s="85" t="s">
        <v>39</v>
      </c>
      <c r="F4" s="82">
        <v>42</v>
      </c>
    </row>
    <row r="5" spans="1:6" ht="30" customHeight="1" x14ac:dyDescent="0.15">
      <c r="A5" s="83" t="s">
        <v>24</v>
      </c>
      <c r="B5" s="84" t="s">
        <v>47</v>
      </c>
      <c r="C5" s="82">
        <v>6</v>
      </c>
      <c r="D5" s="83" t="s">
        <v>26</v>
      </c>
      <c r="E5" s="85" t="s">
        <v>65</v>
      </c>
      <c r="F5" s="82">
        <v>43</v>
      </c>
    </row>
    <row r="6" spans="1:6" ht="30" customHeight="1" x14ac:dyDescent="0.15">
      <c r="A6" s="83" t="s">
        <v>25</v>
      </c>
      <c r="B6" s="84" t="s">
        <v>48</v>
      </c>
      <c r="C6" s="82">
        <v>10</v>
      </c>
      <c r="D6" s="83" t="s">
        <v>27</v>
      </c>
      <c r="E6" s="85" t="s">
        <v>40</v>
      </c>
      <c r="F6" s="82">
        <v>44</v>
      </c>
    </row>
    <row r="7" spans="1:6" ht="30" customHeight="1" x14ac:dyDescent="0.15">
      <c r="A7" s="83" t="s">
        <v>26</v>
      </c>
      <c r="B7" s="84" t="s">
        <v>49</v>
      </c>
      <c r="C7" s="82">
        <v>12</v>
      </c>
      <c r="D7" s="83" t="s">
        <v>28</v>
      </c>
      <c r="E7" s="85" t="s">
        <v>53</v>
      </c>
      <c r="F7" s="82">
        <v>46</v>
      </c>
    </row>
    <row r="8" spans="1:6" ht="30" customHeight="1" x14ac:dyDescent="0.15">
      <c r="A8" s="83" t="s">
        <v>27</v>
      </c>
      <c r="B8" s="84" t="s">
        <v>56</v>
      </c>
      <c r="C8" s="82">
        <v>14</v>
      </c>
      <c r="D8" s="80" t="s">
        <v>38</v>
      </c>
      <c r="E8" s="81" t="s">
        <v>158</v>
      </c>
      <c r="F8" s="82"/>
    </row>
    <row r="9" spans="1:6" ht="30" customHeight="1" x14ac:dyDescent="0.15">
      <c r="A9" s="83" t="s">
        <v>28</v>
      </c>
      <c r="B9" s="85" t="s">
        <v>57</v>
      </c>
      <c r="C9" s="82">
        <v>16</v>
      </c>
      <c r="D9" s="83" t="s">
        <v>24</v>
      </c>
      <c r="E9" s="85" t="s">
        <v>66</v>
      </c>
      <c r="F9" s="82">
        <v>48</v>
      </c>
    </row>
    <row r="10" spans="1:6" ht="30" customHeight="1" x14ac:dyDescent="0.15">
      <c r="A10" s="83" t="s">
        <v>29</v>
      </c>
      <c r="B10" s="84" t="s">
        <v>50</v>
      </c>
      <c r="C10" s="82">
        <v>20</v>
      </c>
      <c r="D10" s="83" t="s">
        <v>25</v>
      </c>
      <c r="E10" s="85" t="s">
        <v>54</v>
      </c>
      <c r="F10" s="82">
        <v>48</v>
      </c>
    </row>
    <row r="11" spans="1:6" ht="30" customHeight="1" x14ac:dyDescent="0.15">
      <c r="A11" s="83" t="s">
        <v>30</v>
      </c>
      <c r="B11" s="84" t="s">
        <v>58</v>
      </c>
      <c r="C11" s="82">
        <v>20</v>
      </c>
      <c r="D11" s="83" t="s">
        <v>26</v>
      </c>
      <c r="E11" s="85" t="s">
        <v>46</v>
      </c>
      <c r="F11" s="82">
        <v>49</v>
      </c>
    </row>
    <row r="12" spans="1:6" ht="30" customHeight="1" x14ac:dyDescent="0.15">
      <c r="A12" s="83" t="s">
        <v>31</v>
      </c>
      <c r="B12" s="84" t="s">
        <v>51</v>
      </c>
      <c r="C12" s="82">
        <v>21</v>
      </c>
      <c r="D12" s="83" t="s">
        <v>27</v>
      </c>
      <c r="E12" s="85" t="s">
        <v>70</v>
      </c>
      <c r="F12" s="82">
        <v>51</v>
      </c>
    </row>
    <row r="13" spans="1:6" ht="30" customHeight="1" x14ac:dyDescent="0.15">
      <c r="A13" s="83" t="s">
        <v>32</v>
      </c>
      <c r="B13" s="85" t="s">
        <v>59</v>
      </c>
      <c r="C13" s="82">
        <v>22</v>
      </c>
      <c r="D13" s="83" t="s">
        <v>28</v>
      </c>
      <c r="E13" s="85" t="s">
        <v>42</v>
      </c>
      <c r="F13" s="82">
        <v>52</v>
      </c>
    </row>
    <row r="14" spans="1:6" ht="30" customHeight="1" x14ac:dyDescent="0.15">
      <c r="A14" s="83" t="s">
        <v>34</v>
      </c>
      <c r="B14" s="85" t="s">
        <v>60</v>
      </c>
      <c r="C14" s="82">
        <v>24</v>
      </c>
      <c r="D14" s="80" t="s">
        <v>41</v>
      </c>
      <c r="E14" s="81" t="s">
        <v>159</v>
      </c>
      <c r="F14" s="82"/>
    </row>
    <row r="15" spans="1:6" ht="30" customHeight="1" x14ac:dyDescent="0.15">
      <c r="A15" s="83" t="s">
        <v>33</v>
      </c>
      <c r="B15" s="85" t="s">
        <v>61</v>
      </c>
      <c r="C15" s="82">
        <v>26</v>
      </c>
      <c r="D15" s="83" t="s">
        <v>24</v>
      </c>
      <c r="E15" s="85" t="s">
        <v>67</v>
      </c>
      <c r="F15" s="82">
        <v>54</v>
      </c>
    </row>
    <row r="16" spans="1:6" ht="30" customHeight="1" x14ac:dyDescent="0.15">
      <c r="A16" s="80" t="s">
        <v>35</v>
      </c>
      <c r="B16" s="81" t="s">
        <v>155</v>
      </c>
      <c r="C16" s="82"/>
      <c r="D16" s="83" t="s">
        <v>25</v>
      </c>
      <c r="E16" s="85" t="s">
        <v>68</v>
      </c>
      <c r="F16" s="82">
        <v>55</v>
      </c>
    </row>
    <row r="17" spans="1:6" ht="30" customHeight="1" x14ac:dyDescent="0.15">
      <c r="A17" s="83" t="s">
        <v>24</v>
      </c>
      <c r="B17" s="84" t="s">
        <v>62</v>
      </c>
      <c r="C17" s="82">
        <v>28</v>
      </c>
      <c r="D17" s="83" t="s">
        <v>26</v>
      </c>
      <c r="E17" s="85" t="s">
        <v>69</v>
      </c>
      <c r="F17" s="82">
        <v>55</v>
      </c>
    </row>
    <row r="18" spans="1:6" ht="30" customHeight="1" x14ac:dyDescent="0.15">
      <c r="A18" s="83" t="s">
        <v>25</v>
      </c>
      <c r="B18" s="84" t="s">
        <v>52</v>
      </c>
      <c r="C18" s="82">
        <v>30</v>
      </c>
      <c r="D18" s="83" t="s">
        <v>27</v>
      </c>
      <c r="E18" s="85" t="s">
        <v>55</v>
      </c>
      <c r="F18" s="82">
        <v>56</v>
      </c>
    </row>
    <row r="19" spans="1:6" ht="30" customHeight="1" x14ac:dyDescent="0.15">
      <c r="A19" s="80" t="s">
        <v>36</v>
      </c>
      <c r="B19" s="81" t="s">
        <v>156</v>
      </c>
      <c r="C19" s="82"/>
      <c r="D19" s="80" t="s">
        <v>43</v>
      </c>
      <c r="E19" s="81" t="s">
        <v>160</v>
      </c>
      <c r="F19" s="82"/>
    </row>
    <row r="20" spans="1:6" ht="30" customHeight="1" x14ac:dyDescent="0.15">
      <c r="A20" s="83" t="s">
        <v>24</v>
      </c>
      <c r="B20" s="84" t="s">
        <v>63</v>
      </c>
      <c r="C20" s="82">
        <v>36</v>
      </c>
      <c r="D20" s="83" t="s">
        <v>24</v>
      </c>
      <c r="E20" s="85" t="s">
        <v>44</v>
      </c>
      <c r="F20" s="82">
        <v>58</v>
      </c>
    </row>
    <row r="21" spans="1:6" ht="30" customHeight="1" x14ac:dyDescent="0.15">
      <c r="A21" s="80" t="s">
        <v>37</v>
      </c>
      <c r="B21" s="81" t="s">
        <v>157</v>
      </c>
      <c r="C21" s="82"/>
      <c r="D21" s="83" t="s">
        <v>25</v>
      </c>
      <c r="E21" s="85" t="s">
        <v>45</v>
      </c>
      <c r="F21" s="82">
        <v>59</v>
      </c>
    </row>
    <row r="22" spans="1:6" ht="30" customHeight="1" x14ac:dyDescent="0.15">
      <c r="A22" s="83" t="s">
        <v>24</v>
      </c>
      <c r="B22" s="85" t="s">
        <v>64</v>
      </c>
      <c r="C22" s="82">
        <v>40</v>
      </c>
      <c r="D22" s="83"/>
      <c r="E22" s="85"/>
      <c r="F22" s="82"/>
    </row>
    <row r="23" spans="1:6" ht="30" customHeight="1" x14ac:dyDescent="0.15">
      <c r="A23" s="83"/>
      <c r="B23" s="85"/>
      <c r="C23" s="82"/>
      <c r="D23" s="83"/>
      <c r="E23" s="85"/>
      <c r="F23" s="82"/>
    </row>
    <row r="24" spans="1:6" ht="23.85" customHeight="1" x14ac:dyDescent="0.25">
      <c r="A24" s="86"/>
      <c r="B24" s="87"/>
      <c r="C24" s="88"/>
      <c r="D24" s="89"/>
      <c r="E24" s="90"/>
      <c r="F24" s="88"/>
    </row>
  </sheetData>
  <mergeCells count="1">
    <mergeCell ref="A1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99" orientation="portrait" r:id="rId1"/>
  <headerFooter alignWithMargins="0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4"/>
  <sheetViews>
    <sheetView view="pageBreakPreview" zoomScale="85" zoomScaleSheetLayoutView="85" workbookViewId="0">
      <selection activeCell="G15" sqref="G15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1" spans="1:18" x14ac:dyDescent="0.3">
      <c r="J1" s="23"/>
      <c r="K1" s="23"/>
      <c r="L1" s="23"/>
      <c r="M1" s="23"/>
      <c r="N1" s="23"/>
      <c r="O1" s="23"/>
      <c r="P1" s="22"/>
    </row>
    <row r="2" spans="1:18" x14ac:dyDescent="0.3">
      <c r="J2" s="23"/>
      <c r="K2" s="23"/>
      <c r="L2" s="23"/>
      <c r="M2" s="23"/>
      <c r="N2" s="23"/>
      <c r="O2" s="23"/>
      <c r="P2" s="22"/>
    </row>
    <row r="3" spans="1:18" x14ac:dyDescent="0.3">
      <c r="J3" s="23"/>
      <c r="K3" s="23"/>
      <c r="L3" s="23"/>
      <c r="M3" s="23"/>
      <c r="N3" s="23"/>
      <c r="O3" s="23"/>
      <c r="P3" s="22"/>
    </row>
    <row r="4" spans="1:18" x14ac:dyDescent="0.3">
      <c r="J4" s="23"/>
      <c r="K4" s="23"/>
      <c r="L4" s="23"/>
      <c r="M4" s="23"/>
      <c r="N4" s="23"/>
      <c r="O4" s="23"/>
      <c r="P4" s="22"/>
    </row>
    <row r="5" spans="1:18" x14ac:dyDescent="0.3">
      <c r="C5" s="204"/>
      <c r="D5" s="204"/>
      <c r="E5" s="204"/>
      <c r="F5" s="204"/>
      <c r="G5" s="204"/>
      <c r="J5" s="23"/>
      <c r="K5" s="23"/>
      <c r="L5" s="204"/>
      <c r="M5" s="204"/>
      <c r="N5" s="204"/>
      <c r="O5" s="204"/>
      <c r="P5" s="204"/>
    </row>
    <row r="6" spans="1:18" x14ac:dyDescent="0.3">
      <c r="C6" s="204"/>
      <c r="D6" s="204"/>
      <c r="E6" s="204"/>
      <c r="F6" s="204"/>
      <c r="G6" s="204"/>
      <c r="J6" s="23"/>
      <c r="K6" s="23"/>
      <c r="L6" s="204"/>
      <c r="M6" s="204"/>
      <c r="N6" s="204"/>
      <c r="O6" s="204"/>
      <c r="P6" s="204"/>
    </row>
    <row r="7" spans="1:18" x14ac:dyDescent="0.3">
      <c r="C7" s="204"/>
      <c r="D7" s="204"/>
      <c r="E7" s="204"/>
      <c r="F7" s="204"/>
      <c r="G7" s="204"/>
      <c r="J7" s="23"/>
      <c r="K7" s="23"/>
      <c r="L7" s="204"/>
      <c r="M7" s="204"/>
      <c r="N7" s="204"/>
      <c r="O7" s="204"/>
      <c r="P7" s="204"/>
    </row>
    <row r="8" spans="1:18" ht="21" customHeight="1" x14ac:dyDescent="0.3">
      <c r="A8" s="205" t="s">
        <v>71</v>
      </c>
      <c r="B8" s="205"/>
      <c r="C8" s="205"/>
      <c r="D8" s="205"/>
      <c r="E8" s="205"/>
      <c r="F8" s="205"/>
      <c r="G8" s="205"/>
      <c r="H8" s="205"/>
      <c r="I8" s="205"/>
      <c r="J8" s="206"/>
      <c r="K8" s="206"/>
      <c r="L8" s="206"/>
      <c r="M8" s="206"/>
      <c r="N8" s="206"/>
      <c r="O8" s="206"/>
      <c r="P8" s="206"/>
      <c r="Q8" s="206"/>
      <c r="R8" s="206"/>
    </row>
    <row r="9" spans="1:18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  <c r="J9" s="206"/>
      <c r="K9" s="206"/>
      <c r="L9" s="206"/>
      <c r="M9" s="206"/>
      <c r="N9" s="206"/>
      <c r="O9" s="206"/>
      <c r="P9" s="206"/>
      <c r="Q9" s="206"/>
      <c r="R9" s="206"/>
    </row>
    <row r="10" spans="1:18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  <c r="J10" s="206"/>
      <c r="K10" s="206"/>
      <c r="L10" s="206"/>
      <c r="M10" s="206"/>
      <c r="N10" s="206"/>
      <c r="O10" s="206"/>
      <c r="P10" s="206"/>
      <c r="Q10" s="206"/>
      <c r="R10" s="206"/>
    </row>
    <row r="11" spans="1:18" ht="27.75" customHeight="1" x14ac:dyDescent="0.3">
      <c r="J11" s="23"/>
      <c r="K11" s="23"/>
      <c r="L11" s="23"/>
      <c r="M11" s="23"/>
      <c r="N11" s="23"/>
      <c r="O11" s="23"/>
      <c r="P11" s="22"/>
    </row>
    <row r="12" spans="1:18" ht="27.75" customHeight="1" x14ac:dyDescent="0.3">
      <c r="J12" s="23"/>
      <c r="K12" s="23"/>
      <c r="L12" s="23"/>
      <c r="M12" s="23"/>
      <c r="N12" s="23"/>
      <c r="O12" s="23"/>
      <c r="P12" s="22"/>
    </row>
    <row r="13" spans="1:18" ht="27.75" customHeight="1" x14ac:dyDescent="0.3">
      <c r="J13" s="23"/>
      <c r="K13" s="23"/>
      <c r="L13" s="23"/>
      <c r="M13" s="23"/>
      <c r="N13" s="23"/>
      <c r="O13" s="23"/>
      <c r="P13" s="22"/>
    </row>
    <row r="14" spans="1:18" ht="30" customHeight="1" x14ac:dyDescent="0.3">
      <c r="J14" s="23"/>
      <c r="K14" s="23"/>
      <c r="L14" s="23"/>
      <c r="M14" s="23"/>
      <c r="N14" s="23"/>
      <c r="O14" s="23"/>
      <c r="P14" s="22"/>
    </row>
    <row r="15" spans="1:18" ht="27.75" customHeight="1" x14ac:dyDescent="0.3">
      <c r="J15" s="23"/>
      <c r="K15" s="23"/>
      <c r="L15" s="23"/>
      <c r="M15" s="23"/>
      <c r="N15" s="23"/>
      <c r="O15" s="23"/>
      <c r="P15" s="22"/>
    </row>
    <row r="16" spans="1:18" ht="27.75" customHeight="1" x14ac:dyDescent="0.3">
      <c r="J16" s="23"/>
      <c r="K16" s="23"/>
      <c r="L16" s="23"/>
      <c r="M16" s="23"/>
      <c r="N16" s="23"/>
      <c r="O16" s="23"/>
      <c r="P16" s="22"/>
    </row>
    <row r="17" spans="7:18" ht="27.75" customHeight="1" x14ac:dyDescent="0.3">
      <c r="J17" s="23"/>
      <c r="K17" s="23"/>
      <c r="L17" s="23"/>
      <c r="M17" s="23"/>
      <c r="N17" s="23"/>
      <c r="O17" s="23"/>
      <c r="P17" s="22"/>
    </row>
    <row r="18" spans="7:18" s="23" customFormat="1" ht="27.75" customHeight="1" x14ac:dyDescent="0.3">
      <c r="G18" s="22"/>
      <c r="H18"/>
      <c r="I18"/>
      <c r="P18" s="22"/>
      <c r="Q18"/>
      <c r="R18"/>
    </row>
    <row r="19" spans="7:18" s="23" customFormat="1" ht="27.75" customHeight="1" x14ac:dyDescent="0.3">
      <c r="G19" s="22"/>
      <c r="H19"/>
      <c r="I19"/>
      <c r="P19" s="22"/>
      <c r="Q19"/>
      <c r="R19"/>
    </row>
    <row r="20" spans="7:18" s="23" customFormat="1" ht="27.75" customHeight="1" x14ac:dyDescent="0.3">
      <c r="G20" s="22"/>
      <c r="H20"/>
      <c r="I20"/>
      <c r="P20" s="22"/>
      <c r="Q20"/>
      <c r="R20"/>
    </row>
    <row r="21" spans="7:18" s="23" customFormat="1" ht="30" customHeight="1" x14ac:dyDescent="0.3">
      <c r="G21" s="22"/>
      <c r="H21"/>
      <c r="I21"/>
      <c r="P21" s="22"/>
      <c r="Q21"/>
      <c r="R21"/>
    </row>
    <row r="22" spans="7:18" s="23" customFormat="1" ht="27.75" customHeight="1" x14ac:dyDescent="0.3">
      <c r="G22" s="22"/>
      <c r="H22"/>
      <c r="I22"/>
      <c r="P22" s="22"/>
      <c r="Q22"/>
      <c r="R22"/>
    </row>
    <row r="23" spans="7:18" x14ac:dyDescent="0.3">
      <c r="J23" s="23"/>
      <c r="K23" s="23"/>
      <c r="L23" s="23"/>
      <c r="M23" s="23"/>
      <c r="N23" s="23"/>
      <c r="O23" s="23"/>
      <c r="P23" s="22"/>
    </row>
    <row r="24" spans="7:18" x14ac:dyDescent="0.3">
      <c r="J24" s="23"/>
      <c r="K24" s="23"/>
      <c r="L24" s="23"/>
      <c r="M24" s="23"/>
      <c r="N24" s="23"/>
      <c r="O24" s="23"/>
      <c r="P24" s="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FF00"/>
  </sheetPr>
  <dimension ref="A1:U56"/>
  <sheetViews>
    <sheetView view="pageBreakPreview" zoomScale="40" zoomScaleSheetLayoutView="40" workbookViewId="0">
      <pane xSplit="1" ySplit="5" topLeftCell="B24" activePane="bottomRight" state="frozen"/>
      <selection pane="topRight" activeCell="B1" sqref="B1"/>
      <selection pane="bottomLeft" activeCell="A6" sqref="A6"/>
      <selection pane="bottomRight" activeCell="K25" sqref="K25"/>
    </sheetView>
  </sheetViews>
  <sheetFormatPr defaultRowHeight="19.5" x14ac:dyDescent="0.3"/>
  <cols>
    <col min="1" max="1" width="17.5" style="1" customWidth="1"/>
    <col min="2" max="2" width="16.375" style="2" customWidth="1"/>
    <col min="3" max="3" width="24.25" style="2" customWidth="1"/>
    <col min="4" max="4" width="15.375" style="2" customWidth="1"/>
    <col min="5" max="5" width="24.25" style="2" customWidth="1"/>
    <col min="6" max="6" width="15.375" style="2" customWidth="1"/>
    <col min="7" max="7" width="22.375" style="2" customWidth="1"/>
    <col min="8" max="8" width="13.625" style="2" customWidth="1"/>
    <col min="9" max="9" width="22.375" style="2" customWidth="1"/>
    <col min="10" max="10" width="13.625" style="2" customWidth="1"/>
    <col min="11" max="11" width="22.375" style="2" customWidth="1"/>
    <col min="12" max="21" width="21.375" style="2" customWidth="1"/>
  </cols>
  <sheetData>
    <row r="1" spans="1:21" ht="165.75" customHeight="1" x14ac:dyDescent="0.3">
      <c r="A1" s="208" t="s">
        <v>16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9" t="s">
        <v>17</v>
      </c>
      <c r="M1" s="209"/>
      <c r="N1" s="209"/>
      <c r="O1" s="209"/>
      <c r="P1" s="209"/>
      <c r="Q1" s="209"/>
      <c r="R1" s="209"/>
      <c r="S1" s="209"/>
      <c r="T1" s="209"/>
      <c r="U1" s="209"/>
    </row>
    <row r="2" spans="1:21" ht="39.950000000000003" customHeight="1" x14ac:dyDescent="0.3">
      <c r="A2" s="207" t="s">
        <v>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</row>
    <row r="3" spans="1:21" ht="65.099999999999994" customHeight="1" x14ac:dyDescent="0.3">
      <c r="A3" s="210" t="s">
        <v>18</v>
      </c>
      <c r="B3" s="216" t="s">
        <v>0</v>
      </c>
      <c r="C3" s="216"/>
      <c r="D3" s="216" t="s">
        <v>1</v>
      </c>
      <c r="E3" s="216"/>
      <c r="F3" s="213" t="s">
        <v>8</v>
      </c>
      <c r="G3" s="214"/>
      <c r="H3" s="214"/>
      <c r="I3" s="214"/>
      <c r="J3" s="214"/>
      <c r="K3" s="214"/>
      <c r="L3" s="214"/>
      <c r="M3" s="215"/>
      <c r="N3" s="217" t="s">
        <v>9</v>
      </c>
      <c r="O3" s="217"/>
      <c r="P3" s="217" t="s">
        <v>10</v>
      </c>
      <c r="Q3" s="217"/>
      <c r="R3" s="217" t="s">
        <v>11</v>
      </c>
      <c r="S3" s="217"/>
      <c r="T3" s="217" t="s">
        <v>12</v>
      </c>
      <c r="U3" s="217"/>
    </row>
    <row r="4" spans="1:21" ht="65.099999999999994" customHeight="1" x14ac:dyDescent="0.3">
      <c r="A4" s="211"/>
      <c r="B4" s="216"/>
      <c r="C4" s="216"/>
      <c r="D4" s="216"/>
      <c r="E4" s="216"/>
      <c r="F4" s="216" t="s">
        <v>2</v>
      </c>
      <c r="G4" s="216"/>
      <c r="H4" s="216" t="s">
        <v>3</v>
      </c>
      <c r="I4" s="216"/>
      <c r="J4" s="216" t="s">
        <v>4</v>
      </c>
      <c r="K4" s="216"/>
      <c r="L4" s="216" t="s">
        <v>7</v>
      </c>
      <c r="M4" s="216"/>
      <c r="N4" s="217"/>
      <c r="O4" s="217"/>
      <c r="P4" s="217"/>
      <c r="Q4" s="217"/>
      <c r="R4" s="217"/>
      <c r="S4" s="217"/>
      <c r="T4" s="217"/>
      <c r="U4" s="217"/>
    </row>
    <row r="5" spans="1:21" ht="65.099999999999994" customHeight="1" x14ac:dyDescent="0.3">
      <c r="A5" s="212"/>
      <c r="B5" s="176" t="s">
        <v>5</v>
      </c>
      <c r="C5" s="176" t="s">
        <v>6</v>
      </c>
      <c r="D5" s="176" t="s">
        <v>15</v>
      </c>
      <c r="E5" s="176" t="s">
        <v>6</v>
      </c>
      <c r="F5" s="176" t="s">
        <v>15</v>
      </c>
      <c r="G5" s="176" t="s">
        <v>6</v>
      </c>
      <c r="H5" s="176" t="s">
        <v>15</v>
      </c>
      <c r="I5" s="176" t="s">
        <v>6</v>
      </c>
      <c r="J5" s="176" t="s">
        <v>15</v>
      </c>
      <c r="K5" s="176" t="s">
        <v>6</v>
      </c>
      <c r="L5" s="176" t="s">
        <v>5</v>
      </c>
      <c r="M5" s="176" t="s">
        <v>6</v>
      </c>
      <c r="N5" s="176" t="s">
        <v>15</v>
      </c>
      <c r="O5" s="176" t="s">
        <v>6</v>
      </c>
      <c r="P5" s="176" t="s">
        <v>15</v>
      </c>
      <c r="Q5" s="176" t="s">
        <v>6</v>
      </c>
      <c r="R5" s="176" t="s">
        <v>15</v>
      </c>
      <c r="S5" s="176" t="s">
        <v>6</v>
      </c>
      <c r="T5" s="176" t="s">
        <v>15</v>
      </c>
      <c r="U5" s="176" t="s">
        <v>6</v>
      </c>
    </row>
    <row r="6" spans="1:21" ht="65.099999999999994" customHeight="1" x14ac:dyDescent="0.3">
      <c r="A6" s="5">
        <v>1974</v>
      </c>
      <c r="B6" s="7">
        <v>197948</v>
      </c>
      <c r="C6" s="7">
        <v>13658083</v>
      </c>
      <c r="D6" s="7">
        <v>78386</v>
      </c>
      <c r="E6" s="7">
        <v>5204034</v>
      </c>
      <c r="F6" s="7">
        <v>79715</v>
      </c>
      <c r="G6" s="7">
        <v>5837317</v>
      </c>
      <c r="H6" s="7">
        <v>23099</v>
      </c>
      <c r="I6" s="7">
        <v>1448082</v>
      </c>
      <c r="J6" s="7">
        <v>56616</v>
      </c>
      <c r="K6" s="7">
        <v>4389235</v>
      </c>
      <c r="L6" s="100">
        <v>0</v>
      </c>
      <c r="M6" s="100">
        <v>0</v>
      </c>
      <c r="N6" s="7">
        <v>2372</v>
      </c>
      <c r="O6" s="7">
        <v>153247</v>
      </c>
      <c r="P6" s="7">
        <v>30223</v>
      </c>
      <c r="Q6" s="7">
        <v>1639781</v>
      </c>
      <c r="R6" s="7">
        <v>4120</v>
      </c>
      <c r="S6" s="7">
        <v>592779</v>
      </c>
      <c r="T6" s="7">
        <v>3132</v>
      </c>
      <c r="U6" s="7">
        <v>230925</v>
      </c>
    </row>
    <row r="7" spans="1:21" ht="65.099999999999994" customHeight="1" x14ac:dyDescent="0.3">
      <c r="A7" s="5">
        <v>1975</v>
      </c>
      <c r="B7" s="7">
        <v>182276</v>
      </c>
      <c r="C7" s="7">
        <v>18288879</v>
      </c>
      <c r="D7" s="7">
        <v>70067</v>
      </c>
      <c r="E7" s="7">
        <v>7430900</v>
      </c>
      <c r="F7" s="7">
        <v>79413</v>
      </c>
      <c r="G7" s="7">
        <v>7718141</v>
      </c>
      <c r="H7" s="7">
        <v>30147</v>
      </c>
      <c r="I7" s="7">
        <v>2116494</v>
      </c>
      <c r="J7" s="7">
        <v>49266</v>
      </c>
      <c r="K7" s="7">
        <v>5601647</v>
      </c>
      <c r="L7" s="100">
        <v>0</v>
      </c>
      <c r="M7" s="100">
        <v>0</v>
      </c>
      <c r="N7" s="7">
        <v>2531</v>
      </c>
      <c r="O7" s="7">
        <v>188630</v>
      </c>
      <c r="P7" s="7">
        <v>22234</v>
      </c>
      <c r="Q7" s="7">
        <v>1960681</v>
      </c>
      <c r="R7" s="7">
        <v>3073</v>
      </c>
      <c r="S7" s="7">
        <v>640320</v>
      </c>
      <c r="T7" s="7">
        <v>4958</v>
      </c>
      <c r="U7" s="7">
        <v>350207</v>
      </c>
    </row>
    <row r="8" spans="1:21" ht="65.099999999999994" customHeight="1" x14ac:dyDescent="0.3">
      <c r="A8" s="5">
        <v>1976</v>
      </c>
      <c r="B8" s="7">
        <v>222549</v>
      </c>
      <c r="C8" s="7">
        <v>26895325</v>
      </c>
      <c r="D8" s="7">
        <v>110311</v>
      </c>
      <c r="E8" s="7">
        <v>12243196</v>
      </c>
      <c r="F8" s="7">
        <v>84874</v>
      </c>
      <c r="G8" s="7">
        <v>11233581</v>
      </c>
      <c r="H8" s="7">
        <v>29200</v>
      </c>
      <c r="I8" s="7">
        <v>2353071</v>
      </c>
      <c r="J8" s="7">
        <v>55674</v>
      </c>
      <c r="K8" s="7">
        <v>8880510</v>
      </c>
      <c r="L8" s="100">
        <v>0</v>
      </c>
      <c r="M8" s="100">
        <v>0</v>
      </c>
      <c r="N8" s="7">
        <v>1846</v>
      </c>
      <c r="O8" s="7">
        <v>145469</v>
      </c>
      <c r="P8" s="7">
        <v>15444</v>
      </c>
      <c r="Q8" s="7">
        <v>1830439</v>
      </c>
      <c r="R8" s="7">
        <v>4477</v>
      </c>
      <c r="S8" s="7">
        <v>899218</v>
      </c>
      <c r="T8" s="7">
        <v>5597</v>
      </c>
      <c r="U8" s="7">
        <v>543422</v>
      </c>
    </row>
    <row r="9" spans="1:21" ht="65.099999999999994" customHeight="1" x14ac:dyDescent="0.3">
      <c r="A9" s="5">
        <v>1977</v>
      </c>
      <c r="B9" s="7">
        <v>260563</v>
      </c>
      <c r="C9" s="7">
        <v>40236529</v>
      </c>
      <c r="D9" s="7">
        <v>151376</v>
      </c>
      <c r="E9" s="7">
        <v>18613484</v>
      </c>
      <c r="F9" s="7">
        <v>81905</v>
      </c>
      <c r="G9" s="7">
        <v>16585556</v>
      </c>
      <c r="H9" s="7">
        <v>28964</v>
      </c>
      <c r="I9" s="7">
        <v>4426670</v>
      </c>
      <c r="J9" s="7">
        <v>52941</v>
      </c>
      <c r="K9" s="7">
        <v>12158886</v>
      </c>
      <c r="L9" s="100">
        <v>0</v>
      </c>
      <c r="M9" s="100">
        <v>0</v>
      </c>
      <c r="N9" s="8">
        <v>830</v>
      </c>
      <c r="O9" s="7">
        <v>99138</v>
      </c>
      <c r="P9" s="7">
        <v>15316</v>
      </c>
      <c r="Q9" s="7">
        <v>2937953</v>
      </c>
      <c r="R9" s="7">
        <v>3513</v>
      </c>
      <c r="S9" s="7">
        <v>866474</v>
      </c>
      <c r="T9" s="7">
        <v>7623</v>
      </c>
      <c r="U9" s="7">
        <v>1133924</v>
      </c>
    </row>
    <row r="10" spans="1:21" ht="65.099999999999994" customHeight="1" x14ac:dyDescent="0.3">
      <c r="A10" s="5">
        <v>1978</v>
      </c>
      <c r="B10" s="7">
        <v>251347</v>
      </c>
      <c r="C10" s="7">
        <v>45227336</v>
      </c>
      <c r="D10" s="7">
        <v>159930</v>
      </c>
      <c r="E10" s="7">
        <v>21600681</v>
      </c>
      <c r="F10" s="7">
        <v>69878</v>
      </c>
      <c r="G10" s="7">
        <v>18205710</v>
      </c>
      <c r="H10" s="7">
        <v>26593</v>
      </c>
      <c r="I10" s="7">
        <v>4671766</v>
      </c>
      <c r="J10" s="7">
        <v>43285</v>
      </c>
      <c r="K10" s="7">
        <v>13533944</v>
      </c>
      <c r="L10" s="100">
        <v>0</v>
      </c>
      <c r="M10" s="100">
        <v>0</v>
      </c>
      <c r="N10" s="8">
        <v>561</v>
      </c>
      <c r="O10" s="7">
        <v>79899</v>
      </c>
      <c r="P10" s="7">
        <v>14726</v>
      </c>
      <c r="Q10" s="7">
        <v>3435659</v>
      </c>
      <c r="R10" s="7">
        <v>3972</v>
      </c>
      <c r="S10" s="7">
        <v>1516132</v>
      </c>
      <c r="T10" s="7">
        <v>2280</v>
      </c>
      <c r="U10" s="7">
        <v>389255</v>
      </c>
    </row>
    <row r="11" spans="1:21" ht="65.099999999999994" customHeight="1" x14ac:dyDescent="0.3">
      <c r="A11" s="5">
        <v>1979</v>
      </c>
      <c r="B11" s="7">
        <v>256320</v>
      </c>
      <c r="C11" s="7">
        <v>50972461</v>
      </c>
      <c r="D11" s="7">
        <v>164356</v>
      </c>
      <c r="E11" s="7">
        <v>26555087</v>
      </c>
      <c r="F11" s="7">
        <v>68283</v>
      </c>
      <c r="G11" s="7">
        <v>19082993</v>
      </c>
      <c r="H11" s="7">
        <v>23478</v>
      </c>
      <c r="I11" s="7">
        <v>4932470</v>
      </c>
      <c r="J11" s="7">
        <v>42098</v>
      </c>
      <c r="K11" s="7">
        <v>13686198</v>
      </c>
      <c r="L11" s="7">
        <v>2707</v>
      </c>
      <c r="M11" s="7">
        <v>464325</v>
      </c>
      <c r="N11" s="8">
        <v>6</v>
      </c>
      <c r="O11" s="7">
        <v>1929</v>
      </c>
      <c r="P11" s="7">
        <v>18185</v>
      </c>
      <c r="Q11" s="7">
        <v>3864637</v>
      </c>
      <c r="R11" s="7">
        <v>3001</v>
      </c>
      <c r="S11" s="7">
        <v>897507</v>
      </c>
      <c r="T11" s="7">
        <v>2489</v>
      </c>
      <c r="U11" s="7">
        <v>570308</v>
      </c>
    </row>
    <row r="12" spans="1:21" ht="65.099999999999994" customHeight="1" x14ac:dyDescent="0.3">
      <c r="A12" s="5">
        <v>1980</v>
      </c>
      <c r="B12" s="7">
        <v>263529</v>
      </c>
      <c r="C12" s="7">
        <v>73593137</v>
      </c>
      <c r="D12" s="7">
        <v>177019</v>
      </c>
      <c r="E12" s="7">
        <v>42542174</v>
      </c>
      <c r="F12" s="7">
        <v>67914</v>
      </c>
      <c r="G12" s="7">
        <v>24569205</v>
      </c>
      <c r="H12" s="7">
        <v>17722</v>
      </c>
      <c r="I12" s="7">
        <v>5498047</v>
      </c>
      <c r="J12" s="7">
        <v>43559</v>
      </c>
      <c r="K12" s="7">
        <v>17521240</v>
      </c>
      <c r="L12" s="7">
        <v>6633</v>
      </c>
      <c r="M12" s="7">
        <v>1549918</v>
      </c>
      <c r="N12" s="100">
        <v>0</v>
      </c>
      <c r="O12" s="100">
        <v>0</v>
      </c>
      <c r="P12" s="7">
        <v>14827</v>
      </c>
      <c r="Q12" s="7">
        <v>4697101</v>
      </c>
      <c r="R12" s="7">
        <v>2342</v>
      </c>
      <c r="S12" s="7">
        <v>1278938</v>
      </c>
      <c r="T12" s="7">
        <v>1427</v>
      </c>
      <c r="U12" s="7">
        <v>505719</v>
      </c>
    </row>
    <row r="13" spans="1:21" ht="65.099999999999994" customHeight="1" x14ac:dyDescent="0.3">
      <c r="A13" s="5">
        <v>1981</v>
      </c>
      <c r="B13" s="7">
        <v>296415</v>
      </c>
      <c r="C13" s="7">
        <v>97296949</v>
      </c>
      <c r="D13" s="7">
        <v>204216</v>
      </c>
      <c r="E13" s="7">
        <v>52724976</v>
      </c>
      <c r="F13" s="7">
        <v>70943</v>
      </c>
      <c r="G13" s="7">
        <v>34772893</v>
      </c>
      <c r="H13" s="7">
        <v>17168</v>
      </c>
      <c r="I13" s="7">
        <v>6415068</v>
      </c>
      <c r="J13" s="7">
        <v>43099</v>
      </c>
      <c r="K13" s="7">
        <v>25321539</v>
      </c>
      <c r="L13" s="7">
        <v>10676</v>
      </c>
      <c r="M13" s="7">
        <v>3036286</v>
      </c>
      <c r="N13" s="100">
        <v>0</v>
      </c>
      <c r="O13" s="100">
        <v>0</v>
      </c>
      <c r="P13" s="7">
        <v>16785</v>
      </c>
      <c r="Q13" s="7">
        <v>7555615</v>
      </c>
      <c r="R13" s="7">
        <v>1854</v>
      </c>
      <c r="S13" s="7">
        <v>1326005</v>
      </c>
      <c r="T13" s="7">
        <v>2617</v>
      </c>
      <c r="U13" s="7">
        <v>917460</v>
      </c>
    </row>
    <row r="14" spans="1:21" ht="65.099999999999994" customHeight="1" x14ac:dyDescent="0.3">
      <c r="A14" s="5">
        <v>1982</v>
      </c>
      <c r="B14" s="7">
        <v>293975</v>
      </c>
      <c r="C14" s="7">
        <v>109157920</v>
      </c>
      <c r="D14" s="7">
        <v>212816</v>
      </c>
      <c r="E14" s="7">
        <v>64319729</v>
      </c>
      <c r="F14" s="7">
        <v>64932</v>
      </c>
      <c r="G14" s="7">
        <v>35966152</v>
      </c>
      <c r="H14" s="7">
        <v>13756</v>
      </c>
      <c r="I14" s="7">
        <v>5477836</v>
      </c>
      <c r="J14" s="7">
        <v>39499</v>
      </c>
      <c r="K14" s="7">
        <v>26197413</v>
      </c>
      <c r="L14" s="7">
        <v>11677</v>
      </c>
      <c r="M14" s="7">
        <v>4290903</v>
      </c>
      <c r="N14" s="8">
        <v>61</v>
      </c>
      <c r="O14" s="7">
        <v>9008</v>
      </c>
      <c r="P14" s="7">
        <v>11871</v>
      </c>
      <c r="Q14" s="7">
        <v>6236490</v>
      </c>
      <c r="R14" s="7">
        <v>2782</v>
      </c>
      <c r="S14" s="7">
        <v>1946774</v>
      </c>
      <c r="T14" s="7">
        <v>1513</v>
      </c>
      <c r="U14" s="7">
        <v>679767</v>
      </c>
    </row>
    <row r="15" spans="1:21" ht="65.099999999999994" customHeight="1" x14ac:dyDescent="0.3">
      <c r="A15" s="5">
        <v>1983</v>
      </c>
      <c r="B15" s="7">
        <v>335636</v>
      </c>
      <c r="C15" s="7">
        <v>116150346</v>
      </c>
      <c r="D15" s="7">
        <v>242920</v>
      </c>
      <c r="E15" s="7">
        <v>63236036</v>
      </c>
      <c r="F15" s="7">
        <v>74244</v>
      </c>
      <c r="G15" s="7">
        <v>41684769</v>
      </c>
      <c r="H15" s="7">
        <v>13660</v>
      </c>
      <c r="I15" s="7">
        <v>6558469</v>
      </c>
      <c r="J15" s="7">
        <v>44568</v>
      </c>
      <c r="K15" s="7">
        <v>30091441</v>
      </c>
      <c r="L15" s="7">
        <v>16016</v>
      </c>
      <c r="M15" s="7">
        <v>5034859</v>
      </c>
      <c r="N15" s="8">
        <v>121</v>
      </c>
      <c r="O15" s="7">
        <v>24872</v>
      </c>
      <c r="P15" s="7">
        <v>15602</v>
      </c>
      <c r="Q15" s="7">
        <v>9222210</v>
      </c>
      <c r="R15" s="7">
        <v>2644</v>
      </c>
      <c r="S15" s="7">
        <v>1915892</v>
      </c>
      <c r="T15" s="8">
        <v>105</v>
      </c>
      <c r="U15" s="7">
        <v>66567</v>
      </c>
    </row>
    <row r="16" spans="1:21" ht="65.099999999999994" customHeight="1" x14ac:dyDescent="0.3">
      <c r="A16" s="5">
        <v>1984</v>
      </c>
      <c r="B16" s="7">
        <v>350369</v>
      </c>
      <c r="C16" s="7">
        <v>125399448</v>
      </c>
      <c r="D16" s="7">
        <v>258303</v>
      </c>
      <c r="E16" s="7">
        <v>72932499</v>
      </c>
      <c r="F16" s="7">
        <v>68889</v>
      </c>
      <c r="G16" s="7">
        <v>40915595</v>
      </c>
      <c r="H16" s="7">
        <v>11694</v>
      </c>
      <c r="I16" s="7">
        <v>6003061</v>
      </c>
      <c r="J16" s="7">
        <v>44520</v>
      </c>
      <c r="K16" s="7">
        <v>30788786</v>
      </c>
      <c r="L16" s="7">
        <v>12675</v>
      </c>
      <c r="M16" s="7">
        <v>4123748</v>
      </c>
      <c r="N16" s="100">
        <v>0</v>
      </c>
      <c r="O16" s="100">
        <v>0</v>
      </c>
      <c r="P16" s="7">
        <v>21222</v>
      </c>
      <c r="Q16" s="7">
        <v>9614651</v>
      </c>
      <c r="R16" s="7">
        <v>1955</v>
      </c>
      <c r="S16" s="7">
        <v>1936703</v>
      </c>
      <c r="T16" s="100">
        <v>0</v>
      </c>
      <c r="U16" s="100">
        <v>0</v>
      </c>
    </row>
    <row r="17" spans="1:21" ht="65.099999999999994" customHeight="1" x14ac:dyDescent="0.3">
      <c r="A17" s="5">
        <v>1985</v>
      </c>
      <c r="B17" s="7">
        <v>298694</v>
      </c>
      <c r="C17" s="7">
        <v>150268189</v>
      </c>
      <c r="D17" s="7">
        <v>208274</v>
      </c>
      <c r="E17" s="7">
        <v>92733449</v>
      </c>
      <c r="F17" s="7">
        <v>68769</v>
      </c>
      <c r="G17" s="7">
        <v>45098820</v>
      </c>
      <c r="H17" s="7">
        <v>10786</v>
      </c>
      <c r="I17" s="7">
        <v>6591475</v>
      </c>
      <c r="J17" s="7">
        <v>49070</v>
      </c>
      <c r="K17" s="7">
        <v>34994211</v>
      </c>
      <c r="L17" s="7">
        <v>8913</v>
      </c>
      <c r="M17" s="7">
        <v>3513134</v>
      </c>
      <c r="N17" s="100">
        <v>0</v>
      </c>
      <c r="O17" s="100">
        <v>0</v>
      </c>
      <c r="P17" s="7">
        <v>19895</v>
      </c>
      <c r="Q17" s="7">
        <v>10503247</v>
      </c>
      <c r="R17" s="7">
        <v>1756</v>
      </c>
      <c r="S17" s="7">
        <v>1932673</v>
      </c>
      <c r="T17" s="100">
        <v>0</v>
      </c>
      <c r="U17" s="100">
        <v>0</v>
      </c>
    </row>
    <row r="18" spans="1:21" ht="65.099999999999994" customHeight="1" x14ac:dyDescent="0.3">
      <c r="A18" s="5">
        <v>1986</v>
      </c>
      <c r="B18" s="7">
        <v>385736</v>
      </c>
      <c r="C18" s="7">
        <v>177047300</v>
      </c>
      <c r="D18" s="7">
        <v>280844</v>
      </c>
      <c r="E18" s="7">
        <v>103972181</v>
      </c>
      <c r="F18" s="7">
        <v>80762</v>
      </c>
      <c r="G18" s="7">
        <v>57335083</v>
      </c>
      <c r="H18" s="7">
        <v>15486</v>
      </c>
      <c r="I18" s="7">
        <v>8635620</v>
      </c>
      <c r="J18" s="7">
        <v>53577</v>
      </c>
      <c r="K18" s="7">
        <v>44973285</v>
      </c>
      <c r="L18" s="7">
        <v>11699</v>
      </c>
      <c r="M18" s="7">
        <v>3726178</v>
      </c>
      <c r="N18" s="100">
        <v>0</v>
      </c>
      <c r="O18" s="100">
        <v>0</v>
      </c>
      <c r="P18" s="7">
        <v>22506</v>
      </c>
      <c r="Q18" s="7">
        <v>13697771</v>
      </c>
      <c r="R18" s="7">
        <v>1624</v>
      </c>
      <c r="S18" s="7">
        <v>2042265</v>
      </c>
      <c r="T18" s="100">
        <v>0</v>
      </c>
      <c r="U18" s="100">
        <v>0</v>
      </c>
    </row>
    <row r="19" spans="1:21" ht="65.099999999999994" customHeight="1" x14ac:dyDescent="0.3">
      <c r="A19" s="5">
        <v>1987</v>
      </c>
      <c r="B19" s="7">
        <v>330327</v>
      </c>
      <c r="C19" s="7">
        <v>181495773</v>
      </c>
      <c r="D19" s="7">
        <v>234620</v>
      </c>
      <c r="E19" s="7">
        <v>100037637</v>
      </c>
      <c r="F19" s="7">
        <v>75031</v>
      </c>
      <c r="G19" s="7">
        <v>65995354</v>
      </c>
      <c r="H19" s="7">
        <v>10176</v>
      </c>
      <c r="I19" s="7">
        <v>7885584</v>
      </c>
      <c r="J19" s="7">
        <v>52200</v>
      </c>
      <c r="K19" s="7">
        <v>52537520</v>
      </c>
      <c r="L19" s="7">
        <v>12655</v>
      </c>
      <c r="M19" s="7">
        <v>5572250</v>
      </c>
      <c r="N19" s="100">
        <v>0</v>
      </c>
      <c r="O19" s="100">
        <v>0</v>
      </c>
      <c r="P19" s="7">
        <v>18702</v>
      </c>
      <c r="Q19" s="7">
        <v>13102665</v>
      </c>
      <c r="R19" s="7">
        <v>1652</v>
      </c>
      <c r="S19" s="7">
        <v>2125061</v>
      </c>
      <c r="T19" s="8">
        <v>322</v>
      </c>
      <c r="U19" s="7">
        <v>235056</v>
      </c>
    </row>
    <row r="20" spans="1:21" ht="65.099999999999994" customHeight="1" x14ac:dyDescent="0.3">
      <c r="A20" s="5">
        <v>1988</v>
      </c>
      <c r="B20" s="7">
        <v>365374</v>
      </c>
      <c r="C20" s="7">
        <v>195428394</v>
      </c>
      <c r="D20" s="7">
        <v>279158</v>
      </c>
      <c r="E20" s="7">
        <v>105677106</v>
      </c>
      <c r="F20" s="7">
        <v>66791</v>
      </c>
      <c r="G20" s="7">
        <v>74983986</v>
      </c>
      <c r="H20" s="7">
        <v>7117</v>
      </c>
      <c r="I20" s="7">
        <v>8037445</v>
      </c>
      <c r="J20" s="7">
        <v>51938</v>
      </c>
      <c r="K20" s="7">
        <v>63713761</v>
      </c>
      <c r="L20" s="7">
        <v>7736</v>
      </c>
      <c r="M20" s="7">
        <v>3232780</v>
      </c>
      <c r="N20" s="100">
        <v>0</v>
      </c>
      <c r="O20" s="100">
        <v>0</v>
      </c>
      <c r="P20" s="7">
        <v>17097</v>
      </c>
      <c r="Q20" s="7">
        <v>12239738</v>
      </c>
      <c r="R20" s="7">
        <v>1508</v>
      </c>
      <c r="S20" s="7">
        <v>1878548</v>
      </c>
      <c r="T20" s="8">
        <v>820</v>
      </c>
      <c r="U20" s="7">
        <v>649016</v>
      </c>
    </row>
    <row r="21" spans="1:21" ht="65.099999999999994" customHeight="1" x14ac:dyDescent="0.3">
      <c r="A21" s="5">
        <v>1989</v>
      </c>
      <c r="B21" s="7">
        <v>352414</v>
      </c>
      <c r="C21" s="7">
        <v>192421869</v>
      </c>
      <c r="D21" s="7">
        <v>261471</v>
      </c>
      <c r="E21" s="7">
        <v>80444256</v>
      </c>
      <c r="F21" s="7">
        <v>72154</v>
      </c>
      <c r="G21" s="7">
        <v>94930496</v>
      </c>
      <c r="H21" s="7">
        <v>7243</v>
      </c>
      <c r="I21" s="7">
        <v>8799990</v>
      </c>
      <c r="J21" s="7">
        <v>47960</v>
      </c>
      <c r="K21" s="7">
        <v>75702313</v>
      </c>
      <c r="L21" s="7">
        <v>16951</v>
      </c>
      <c r="M21" s="7">
        <v>10428193</v>
      </c>
      <c r="N21" s="100">
        <v>0</v>
      </c>
      <c r="O21" s="100">
        <v>0</v>
      </c>
      <c r="P21" s="7">
        <v>14127</v>
      </c>
      <c r="Q21" s="7">
        <v>12503719</v>
      </c>
      <c r="R21" s="7">
        <v>1517</v>
      </c>
      <c r="S21" s="7">
        <v>2184705</v>
      </c>
      <c r="T21" s="7">
        <v>3145</v>
      </c>
      <c r="U21" s="7">
        <v>2358693</v>
      </c>
    </row>
    <row r="22" spans="1:21" ht="65.099999999999994" customHeight="1" x14ac:dyDescent="0.3">
      <c r="A22" s="5">
        <v>1990</v>
      </c>
      <c r="B22" s="7">
        <v>337787</v>
      </c>
      <c r="C22" s="7">
        <v>208276597</v>
      </c>
      <c r="D22" s="7">
        <v>227667</v>
      </c>
      <c r="E22" s="7">
        <v>83589303</v>
      </c>
      <c r="F22" s="7">
        <v>90957</v>
      </c>
      <c r="G22" s="7">
        <v>107309617</v>
      </c>
      <c r="H22" s="7">
        <v>8007</v>
      </c>
      <c r="I22" s="7">
        <v>9560065</v>
      </c>
      <c r="J22" s="7">
        <v>59919</v>
      </c>
      <c r="K22" s="7">
        <v>83797289</v>
      </c>
      <c r="L22" s="7">
        <v>23031</v>
      </c>
      <c r="M22" s="7">
        <v>13952263</v>
      </c>
      <c r="N22" s="100">
        <v>0</v>
      </c>
      <c r="O22" s="100">
        <v>0</v>
      </c>
      <c r="P22" s="7">
        <v>14868</v>
      </c>
      <c r="Q22" s="7">
        <v>12951674</v>
      </c>
      <c r="R22" s="7">
        <v>1243</v>
      </c>
      <c r="S22" s="7">
        <v>1948254</v>
      </c>
      <c r="T22" s="7">
        <v>3052</v>
      </c>
      <c r="U22" s="7">
        <v>2477748</v>
      </c>
    </row>
    <row r="23" spans="1:21" ht="65.099999999999994" customHeight="1" x14ac:dyDescent="0.3">
      <c r="A23" s="5">
        <v>1991</v>
      </c>
      <c r="B23" s="7">
        <v>251934</v>
      </c>
      <c r="C23" s="7">
        <v>245680828</v>
      </c>
      <c r="D23" s="7">
        <v>147126</v>
      </c>
      <c r="E23" s="7">
        <v>116668036</v>
      </c>
      <c r="F23" s="7">
        <v>86186</v>
      </c>
      <c r="G23" s="7">
        <v>109118477</v>
      </c>
      <c r="H23" s="7">
        <v>6999</v>
      </c>
      <c r="I23" s="7">
        <v>9366338</v>
      </c>
      <c r="J23" s="7">
        <v>56858</v>
      </c>
      <c r="K23" s="7">
        <v>79411276</v>
      </c>
      <c r="L23" s="7">
        <v>22329</v>
      </c>
      <c r="M23" s="7">
        <v>20340863</v>
      </c>
      <c r="N23" s="8">
        <v>343</v>
      </c>
      <c r="O23" s="7">
        <v>407722</v>
      </c>
      <c r="P23" s="7">
        <v>12180</v>
      </c>
      <c r="Q23" s="7">
        <v>13378992</v>
      </c>
      <c r="R23" s="7">
        <v>1096</v>
      </c>
      <c r="S23" s="7">
        <v>2470722</v>
      </c>
      <c r="T23" s="7">
        <v>5003</v>
      </c>
      <c r="U23" s="7">
        <v>3636879</v>
      </c>
    </row>
    <row r="24" spans="1:21" ht="65.099999999999994" customHeight="1" x14ac:dyDescent="0.3">
      <c r="A24" s="5">
        <v>1992</v>
      </c>
      <c r="B24" s="7">
        <v>270058</v>
      </c>
      <c r="C24" s="7">
        <v>259328017</v>
      </c>
      <c r="D24" s="7">
        <v>156583</v>
      </c>
      <c r="E24" s="7">
        <v>113006556</v>
      </c>
      <c r="F24" s="7">
        <v>91573</v>
      </c>
      <c r="G24" s="7">
        <v>124198422</v>
      </c>
      <c r="H24" s="7">
        <v>7097</v>
      </c>
      <c r="I24" s="7">
        <v>10935454</v>
      </c>
      <c r="J24" s="7">
        <v>59589</v>
      </c>
      <c r="K24" s="7">
        <v>87964548</v>
      </c>
      <c r="L24" s="7">
        <v>24887</v>
      </c>
      <c r="M24" s="7">
        <v>25298420</v>
      </c>
      <c r="N24" s="100">
        <v>0</v>
      </c>
      <c r="O24" s="100">
        <v>0</v>
      </c>
      <c r="P24" s="7">
        <v>10000</v>
      </c>
      <c r="Q24" s="7">
        <v>12004309</v>
      </c>
      <c r="R24" s="7">
        <v>1026</v>
      </c>
      <c r="S24" s="7">
        <v>2612066</v>
      </c>
      <c r="T24" s="7">
        <v>10876</v>
      </c>
      <c r="U24" s="7">
        <v>7506664</v>
      </c>
    </row>
    <row r="25" spans="1:21" ht="65.099999999999994" customHeight="1" x14ac:dyDescent="0.3">
      <c r="A25" s="5">
        <v>1993</v>
      </c>
      <c r="B25" s="7">
        <v>311403</v>
      </c>
      <c r="C25" s="7">
        <v>282215402</v>
      </c>
      <c r="D25" s="7">
        <v>193590</v>
      </c>
      <c r="E25" s="7">
        <v>114065263</v>
      </c>
      <c r="F25" s="7">
        <v>97377</v>
      </c>
      <c r="G25" s="7">
        <v>144259394</v>
      </c>
      <c r="H25" s="7">
        <v>6051</v>
      </c>
      <c r="I25" s="7">
        <v>12455276</v>
      </c>
      <c r="J25" s="7">
        <v>53563</v>
      </c>
      <c r="K25" s="7">
        <v>95401607</v>
      </c>
      <c r="L25" s="7">
        <v>36763</v>
      </c>
      <c r="M25" s="7">
        <v>36402511</v>
      </c>
      <c r="N25" s="100">
        <v>0</v>
      </c>
      <c r="O25" s="100">
        <v>0</v>
      </c>
      <c r="P25" s="7">
        <v>9513</v>
      </c>
      <c r="Q25" s="7">
        <v>13691251</v>
      </c>
      <c r="R25" s="7">
        <v>1039</v>
      </c>
      <c r="S25" s="7">
        <v>2520472</v>
      </c>
      <c r="T25" s="7">
        <v>9884</v>
      </c>
      <c r="U25" s="7">
        <v>7679022</v>
      </c>
    </row>
    <row r="26" spans="1:21" ht="65.099999999999994" customHeight="1" x14ac:dyDescent="0.3">
      <c r="A26" s="5">
        <v>1994</v>
      </c>
      <c r="B26" s="7">
        <v>361502</v>
      </c>
      <c r="C26" s="7">
        <v>330430394</v>
      </c>
      <c r="D26" s="7">
        <v>227861</v>
      </c>
      <c r="E26" s="7">
        <v>121777441</v>
      </c>
      <c r="F26" s="7">
        <v>105049</v>
      </c>
      <c r="G26" s="7">
        <v>174192531</v>
      </c>
      <c r="H26" s="7">
        <v>4937</v>
      </c>
      <c r="I26" s="7">
        <v>12088731</v>
      </c>
      <c r="J26" s="7">
        <v>53379</v>
      </c>
      <c r="K26" s="7">
        <v>95438752</v>
      </c>
      <c r="L26" s="7">
        <v>46733</v>
      </c>
      <c r="M26" s="7">
        <v>66665048</v>
      </c>
      <c r="N26" s="100">
        <v>0</v>
      </c>
      <c r="O26" s="100">
        <v>0</v>
      </c>
      <c r="P26" s="7">
        <v>6618</v>
      </c>
      <c r="Q26" s="7">
        <v>8035982</v>
      </c>
      <c r="R26" s="8">
        <v>743</v>
      </c>
      <c r="S26" s="7">
        <v>2212958</v>
      </c>
      <c r="T26" s="7">
        <v>21231</v>
      </c>
      <c r="U26" s="7">
        <v>24211482</v>
      </c>
    </row>
    <row r="27" spans="1:21" ht="65.099999999999994" customHeight="1" x14ac:dyDescent="0.3">
      <c r="A27" s="5">
        <v>1995</v>
      </c>
      <c r="B27" s="7">
        <v>330263</v>
      </c>
      <c r="C27" s="7">
        <v>381356509</v>
      </c>
      <c r="D27" s="7">
        <v>174058</v>
      </c>
      <c r="E27" s="7">
        <v>128536601</v>
      </c>
      <c r="F27" s="7">
        <v>131992</v>
      </c>
      <c r="G27" s="7">
        <v>218797710</v>
      </c>
      <c r="H27" s="7">
        <v>6198</v>
      </c>
      <c r="I27" s="7">
        <v>15783236</v>
      </c>
      <c r="J27" s="7">
        <v>58574</v>
      </c>
      <c r="K27" s="7">
        <v>109035802</v>
      </c>
      <c r="L27" s="7">
        <v>67220</v>
      </c>
      <c r="M27" s="7">
        <v>93978672</v>
      </c>
      <c r="N27" s="8">
        <v>160</v>
      </c>
      <c r="O27" s="7">
        <v>394937</v>
      </c>
      <c r="P27" s="7">
        <v>4123</v>
      </c>
      <c r="Q27" s="7">
        <v>5240643</v>
      </c>
      <c r="R27" s="8">
        <v>325</v>
      </c>
      <c r="S27" s="7">
        <v>1682125</v>
      </c>
      <c r="T27" s="7">
        <v>19605</v>
      </c>
      <c r="U27" s="7">
        <v>26704493</v>
      </c>
    </row>
    <row r="28" spans="1:21" ht="65.099999999999994" customHeight="1" x14ac:dyDescent="0.3">
      <c r="A28" s="5">
        <v>1996</v>
      </c>
      <c r="B28" s="7">
        <v>499242</v>
      </c>
      <c r="C28" s="7">
        <v>381031631</v>
      </c>
      <c r="D28" s="7">
        <v>337841</v>
      </c>
      <c r="E28" s="7">
        <v>135093617</v>
      </c>
      <c r="F28" s="7">
        <v>139759</v>
      </c>
      <c r="G28" s="7">
        <v>218667029</v>
      </c>
      <c r="H28" s="7">
        <v>8807</v>
      </c>
      <c r="I28" s="7">
        <v>18789143</v>
      </c>
      <c r="J28" s="7">
        <v>48481</v>
      </c>
      <c r="K28" s="7">
        <v>99774634</v>
      </c>
      <c r="L28" s="7">
        <v>82471</v>
      </c>
      <c r="M28" s="7">
        <v>100103252</v>
      </c>
      <c r="N28" s="8">
        <v>406</v>
      </c>
      <c r="O28" s="7">
        <v>875967</v>
      </c>
      <c r="P28" s="7">
        <v>2005</v>
      </c>
      <c r="Q28" s="7">
        <v>3747295</v>
      </c>
      <c r="R28" s="8">
        <v>441</v>
      </c>
      <c r="S28" s="7">
        <v>1476572</v>
      </c>
      <c r="T28" s="7">
        <v>18790</v>
      </c>
      <c r="U28" s="7">
        <v>21171151</v>
      </c>
    </row>
    <row r="29" spans="1:21" ht="65.099999999999994" customHeight="1" x14ac:dyDescent="0.3">
      <c r="A29" s="6">
        <v>1997</v>
      </c>
      <c r="B29" s="4">
        <v>311358</v>
      </c>
      <c r="C29" s="4">
        <v>320141470</v>
      </c>
      <c r="D29" s="4">
        <v>147674</v>
      </c>
      <c r="E29" s="4">
        <v>107790301</v>
      </c>
      <c r="F29" s="4">
        <v>149886</v>
      </c>
      <c r="G29" s="4">
        <v>193771994</v>
      </c>
      <c r="H29" s="4">
        <v>6246</v>
      </c>
      <c r="I29" s="4">
        <v>16710526</v>
      </c>
      <c r="J29" s="4">
        <v>52265</v>
      </c>
      <c r="K29" s="4">
        <v>95124358</v>
      </c>
      <c r="L29" s="9">
        <v>91375</v>
      </c>
      <c r="M29" s="9">
        <v>81937110</v>
      </c>
      <c r="N29" s="10">
        <v>366</v>
      </c>
      <c r="O29" s="9">
        <v>953480</v>
      </c>
      <c r="P29" s="9">
        <v>1292</v>
      </c>
      <c r="Q29" s="9">
        <v>1639827</v>
      </c>
      <c r="R29" s="10">
        <v>185</v>
      </c>
      <c r="S29" s="9">
        <v>1098023</v>
      </c>
      <c r="T29" s="9">
        <v>11955</v>
      </c>
      <c r="U29" s="9">
        <v>14887845</v>
      </c>
    </row>
    <row r="30" spans="1:21" ht="165.75" customHeight="1" x14ac:dyDescent="0.3">
      <c r="A30" s="208" t="s">
        <v>13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9" t="s">
        <v>14</v>
      </c>
      <c r="M30" s="209"/>
      <c r="N30" s="209"/>
      <c r="O30" s="209"/>
      <c r="P30" s="209"/>
      <c r="Q30" s="209"/>
      <c r="R30" s="209"/>
      <c r="S30" s="209"/>
      <c r="T30" s="209"/>
      <c r="U30" s="209"/>
    </row>
    <row r="31" spans="1:21" ht="39.950000000000003" customHeight="1" x14ac:dyDescent="0.3">
      <c r="A31" s="207" t="s">
        <v>98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</row>
    <row r="32" spans="1:21" ht="65.099999999999994" customHeight="1" x14ac:dyDescent="0.3">
      <c r="A32" s="218" t="s">
        <v>18</v>
      </c>
      <c r="B32" s="216" t="s">
        <v>0</v>
      </c>
      <c r="C32" s="216"/>
      <c r="D32" s="216" t="s">
        <v>1</v>
      </c>
      <c r="E32" s="216"/>
      <c r="F32" s="213" t="s">
        <v>8</v>
      </c>
      <c r="G32" s="214"/>
      <c r="H32" s="214"/>
      <c r="I32" s="214"/>
      <c r="J32" s="214"/>
      <c r="K32" s="214"/>
      <c r="L32" s="214"/>
      <c r="M32" s="215"/>
      <c r="N32" s="217" t="s">
        <v>9</v>
      </c>
      <c r="O32" s="217"/>
      <c r="P32" s="217" t="s">
        <v>10</v>
      </c>
      <c r="Q32" s="217"/>
      <c r="R32" s="217" t="s">
        <v>11</v>
      </c>
      <c r="S32" s="217"/>
      <c r="T32" s="217" t="s">
        <v>12</v>
      </c>
      <c r="U32" s="217"/>
    </row>
    <row r="33" spans="1:21" ht="65.099999999999994" customHeight="1" x14ac:dyDescent="0.3">
      <c r="A33" s="219"/>
      <c r="B33" s="216"/>
      <c r="C33" s="216"/>
      <c r="D33" s="216"/>
      <c r="E33" s="216"/>
      <c r="F33" s="216" t="s">
        <v>2</v>
      </c>
      <c r="G33" s="216"/>
      <c r="H33" s="216" t="s">
        <v>3</v>
      </c>
      <c r="I33" s="216"/>
      <c r="J33" s="216" t="s">
        <v>4</v>
      </c>
      <c r="K33" s="216"/>
      <c r="L33" s="216" t="s">
        <v>7</v>
      </c>
      <c r="M33" s="216"/>
      <c r="N33" s="217"/>
      <c r="O33" s="217"/>
      <c r="P33" s="217"/>
      <c r="Q33" s="217"/>
      <c r="R33" s="217"/>
      <c r="S33" s="217"/>
      <c r="T33" s="217"/>
      <c r="U33" s="217"/>
    </row>
    <row r="34" spans="1:21" ht="65.099999999999994" customHeight="1" x14ac:dyDescent="0.3">
      <c r="A34" s="220"/>
      <c r="B34" s="45" t="s">
        <v>5</v>
      </c>
      <c r="C34" s="45" t="s">
        <v>6</v>
      </c>
      <c r="D34" s="45" t="s">
        <v>15</v>
      </c>
      <c r="E34" s="45" t="s">
        <v>6</v>
      </c>
      <c r="F34" s="45" t="s">
        <v>15</v>
      </c>
      <c r="G34" s="45" t="s">
        <v>6</v>
      </c>
      <c r="H34" s="45" t="s">
        <v>15</v>
      </c>
      <c r="I34" s="45" t="s">
        <v>6</v>
      </c>
      <c r="J34" s="45" t="s">
        <v>15</v>
      </c>
      <c r="K34" s="45" t="s">
        <v>6</v>
      </c>
      <c r="L34" s="45" t="s">
        <v>5</v>
      </c>
      <c r="M34" s="45" t="s">
        <v>6</v>
      </c>
      <c r="N34" s="45" t="s">
        <v>15</v>
      </c>
      <c r="O34" s="45" t="s">
        <v>6</v>
      </c>
      <c r="P34" s="45" t="s">
        <v>15</v>
      </c>
      <c r="Q34" s="45" t="s">
        <v>6</v>
      </c>
      <c r="R34" s="45" t="s">
        <v>15</v>
      </c>
      <c r="S34" s="45" t="s">
        <v>6</v>
      </c>
      <c r="T34" s="45" t="s">
        <v>15</v>
      </c>
      <c r="U34" s="45" t="s">
        <v>6</v>
      </c>
    </row>
    <row r="35" spans="1:21" ht="65.099999999999994" customHeight="1" x14ac:dyDescent="0.3">
      <c r="A35" s="5">
        <v>1998</v>
      </c>
      <c r="B35" s="3">
        <v>313894</v>
      </c>
      <c r="C35" s="3">
        <v>373824198</v>
      </c>
      <c r="D35" s="3">
        <v>172667</v>
      </c>
      <c r="E35" s="3">
        <v>172363964</v>
      </c>
      <c r="F35" s="3">
        <v>132644</v>
      </c>
      <c r="G35" s="3">
        <v>187147717</v>
      </c>
      <c r="H35" s="3">
        <v>7945</v>
      </c>
      <c r="I35" s="3">
        <v>18386309</v>
      </c>
      <c r="J35" s="3">
        <v>57507</v>
      </c>
      <c r="K35" s="3">
        <v>86478461</v>
      </c>
      <c r="L35" s="3">
        <v>67192</v>
      </c>
      <c r="M35" s="3">
        <v>82282947</v>
      </c>
      <c r="N35" s="100">
        <v>0</v>
      </c>
      <c r="O35" s="100">
        <v>0</v>
      </c>
      <c r="P35" s="3">
        <v>1251</v>
      </c>
      <c r="Q35" s="3">
        <v>1817967</v>
      </c>
      <c r="R35" s="3">
        <v>177</v>
      </c>
      <c r="S35" s="3">
        <v>633702</v>
      </c>
      <c r="T35" s="3">
        <v>7155</v>
      </c>
      <c r="U35" s="3">
        <v>11860848</v>
      </c>
    </row>
    <row r="36" spans="1:21" ht="65.099999999999994" customHeight="1" x14ac:dyDescent="0.3">
      <c r="A36" s="5">
        <v>1999</v>
      </c>
      <c r="B36" s="3">
        <v>332277</v>
      </c>
      <c r="C36" s="3">
        <v>329954243</v>
      </c>
      <c r="D36" s="3">
        <v>182672</v>
      </c>
      <c r="E36" s="3">
        <v>149515503</v>
      </c>
      <c r="F36" s="3">
        <v>140174</v>
      </c>
      <c r="G36" s="3">
        <v>164772546</v>
      </c>
      <c r="H36" s="3">
        <v>5064</v>
      </c>
      <c r="I36" s="3">
        <v>12751469</v>
      </c>
      <c r="J36" s="3">
        <v>51652</v>
      </c>
      <c r="K36" s="3">
        <v>68094729</v>
      </c>
      <c r="L36" s="3">
        <v>83458</v>
      </c>
      <c r="M36" s="3">
        <v>83926348</v>
      </c>
      <c r="N36" s="3">
        <v>633</v>
      </c>
      <c r="O36" s="3">
        <v>1906466</v>
      </c>
      <c r="P36" s="3">
        <v>478</v>
      </c>
      <c r="Q36" s="3">
        <v>523615</v>
      </c>
      <c r="R36" s="3">
        <v>115</v>
      </c>
      <c r="S36" s="3">
        <v>379058</v>
      </c>
      <c r="T36" s="3">
        <v>8205</v>
      </c>
      <c r="U36" s="3">
        <v>12857055</v>
      </c>
    </row>
    <row r="37" spans="1:21" ht="65.099999999999994" customHeight="1" x14ac:dyDescent="0.3">
      <c r="A37" s="5">
        <v>2000</v>
      </c>
      <c r="B37" s="3">
        <v>282682</v>
      </c>
      <c r="C37" s="3">
        <v>311764259</v>
      </c>
      <c r="D37" s="3">
        <v>146248</v>
      </c>
      <c r="E37" s="3">
        <v>155691075</v>
      </c>
      <c r="F37" s="3">
        <v>127476</v>
      </c>
      <c r="G37" s="3">
        <v>143230103</v>
      </c>
      <c r="H37" s="3">
        <v>4731</v>
      </c>
      <c r="I37" s="3">
        <v>13852852</v>
      </c>
      <c r="J37" s="3">
        <v>45679</v>
      </c>
      <c r="K37" s="3">
        <v>59060744</v>
      </c>
      <c r="L37" s="3">
        <v>77066</v>
      </c>
      <c r="M37" s="3">
        <v>70316507</v>
      </c>
      <c r="N37" s="3">
        <v>1277</v>
      </c>
      <c r="O37" s="3">
        <v>3962373</v>
      </c>
      <c r="P37" s="3">
        <v>384</v>
      </c>
      <c r="Q37" s="3">
        <v>604488</v>
      </c>
      <c r="R37" s="100">
        <v>0</v>
      </c>
      <c r="S37" s="100">
        <v>0</v>
      </c>
      <c r="T37" s="3">
        <v>7297</v>
      </c>
      <c r="U37" s="3">
        <v>8276220</v>
      </c>
    </row>
    <row r="38" spans="1:21" ht="65.099999999999994" customHeight="1" x14ac:dyDescent="0.3">
      <c r="A38" s="5">
        <v>2001</v>
      </c>
      <c r="B38" s="3">
        <v>301280</v>
      </c>
      <c r="C38" s="3">
        <v>302399406</v>
      </c>
      <c r="D38" s="3">
        <v>181005</v>
      </c>
      <c r="E38" s="3">
        <v>172728887</v>
      </c>
      <c r="F38" s="3">
        <v>114493</v>
      </c>
      <c r="G38" s="3">
        <v>119997809</v>
      </c>
      <c r="H38" s="3">
        <v>3723</v>
      </c>
      <c r="I38" s="3">
        <v>12405864</v>
      </c>
      <c r="J38" s="3">
        <v>39020</v>
      </c>
      <c r="K38" s="3">
        <v>45342627</v>
      </c>
      <c r="L38" s="3">
        <v>71750</v>
      </c>
      <c r="M38" s="3">
        <v>62249318</v>
      </c>
      <c r="N38" s="3">
        <v>1019</v>
      </c>
      <c r="O38" s="3">
        <v>4260134</v>
      </c>
      <c r="P38" s="3">
        <v>320</v>
      </c>
      <c r="Q38" s="3">
        <v>548036</v>
      </c>
      <c r="R38" s="100">
        <v>0</v>
      </c>
      <c r="S38" s="100">
        <v>0</v>
      </c>
      <c r="T38" s="3">
        <v>4443</v>
      </c>
      <c r="U38" s="3">
        <v>4864540</v>
      </c>
    </row>
    <row r="39" spans="1:21" ht="65.099999999999994" customHeight="1" x14ac:dyDescent="0.3">
      <c r="A39" s="5">
        <v>2002</v>
      </c>
      <c r="B39" s="3">
        <v>258253</v>
      </c>
      <c r="C39" s="3">
        <v>300929816</v>
      </c>
      <c r="D39" s="3">
        <v>152622</v>
      </c>
      <c r="E39" s="3">
        <v>177595103</v>
      </c>
      <c r="F39" s="3">
        <v>99231</v>
      </c>
      <c r="G39" s="3">
        <v>109574988</v>
      </c>
      <c r="H39" s="3">
        <v>2358</v>
      </c>
      <c r="I39" s="3">
        <v>7679388</v>
      </c>
      <c r="J39" s="3">
        <v>38375</v>
      </c>
      <c r="K39" s="3">
        <v>46224358</v>
      </c>
      <c r="L39" s="3">
        <v>58498</v>
      </c>
      <c r="M39" s="3">
        <v>55671242</v>
      </c>
      <c r="N39" s="3">
        <v>1618</v>
      </c>
      <c r="O39" s="3">
        <v>6393443</v>
      </c>
      <c r="P39" s="3">
        <v>138</v>
      </c>
      <c r="Q39" s="3">
        <v>219501</v>
      </c>
      <c r="R39" s="100">
        <v>0</v>
      </c>
      <c r="S39" s="100">
        <v>0</v>
      </c>
      <c r="T39" s="3">
        <v>4644</v>
      </c>
      <c r="U39" s="3">
        <v>7146781</v>
      </c>
    </row>
    <row r="40" spans="1:21" ht="65.099999999999994" customHeight="1" x14ac:dyDescent="0.3">
      <c r="A40" s="5">
        <v>2003</v>
      </c>
      <c r="B40" s="3">
        <v>233119</v>
      </c>
      <c r="C40" s="3">
        <v>278427967</v>
      </c>
      <c r="D40" s="3">
        <v>147365</v>
      </c>
      <c r="E40" s="3">
        <v>170588212</v>
      </c>
      <c r="F40" s="3">
        <v>77745</v>
      </c>
      <c r="G40" s="3">
        <v>91762813</v>
      </c>
      <c r="H40" s="3">
        <v>3197</v>
      </c>
      <c r="I40" s="3">
        <v>9046395</v>
      </c>
      <c r="J40" s="3">
        <v>31565</v>
      </c>
      <c r="K40" s="3">
        <v>36701105</v>
      </c>
      <c r="L40" s="3">
        <v>42983</v>
      </c>
      <c r="M40" s="3">
        <v>46015313</v>
      </c>
      <c r="N40" s="3">
        <v>1791</v>
      </c>
      <c r="O40" s="3">
        <v>6207461</v>
      </c>
      <c r="P40" s="3">
        <v>146</v>
      </c>
      <c r="Q40" s="3">
        <v>236867</v>
      </c>
      <c r="R40" s="100">
        <v>0</v>
      </c>
      <c r="S40" s="100">
        <v>0</v>
      </c>
      <c r="T40" s="3">
        <v>6072</v>
      </c>
      <c r="U40" s="3">
        <v>9632614</v>
      </c>
    </row>
    <row r="41" spans="1:21" ht="65.099999999999994" customHeight="1" x14ac:dyDescent="0.3">
      <c r="A41" s="5">
        <v>2004</v>
      </c>
      <c r="B41" s="3">
        <v>246896</v>
      </c>
      <c r="C41" s="3">
        <v>342262321</v>
      </c>
      <c r="D41" s="3">
        <v>177955</v>
      </c>
      <c r="E41" s="3">
        <v>227700283</v>
      </c>
      <c r="F41" s="3">
        <v>55605</v>
      </c>
      <c r="G41" s="3">
        <v>90675046</v>
      </c>
      <c r="H41" s="3">
        <v>3315</v>
      </c>
      <c r="I41" s="3">
        <v>8837913</v>
      </c>
      <c r="J41" s="3">
        <v>27787</v>
      </c>
      <c r="K41" s="3">
        <v>40250963</v>
      </c>
      <c r="L41" s="3">
        <v>24503</v>
      </c>
      <c r="M41" s="3">
        <v>41586170</v>
      </c>
      <c r="N41" s="3">
        <v>2379</v>
      </c>
      <c r="O41" s="3">
        <v>7769414</v>
      </c>
      <c r="P41" s="3">
        <v>58</v>
      </c>
      <c r="Q41" s="3">
        <v>112284</v>
      </c>
      <c r="R41" s="100">
        <v>0</v>
      </c>
      <c r="S41" s="100">
        <v>0</v>
      </c>
      <c r="T41" s="3">
        <v>10899</v>
      </c>
      <c r="U41" s="3">
        <v>16005294</v>
      </c>
    </row>
    <row r="42" spans="1:21" ht="65.099999999999994" customHeight="1" x14ac:dyDescent="0.3">
      <c r="A42" s="5">
        <v>2005</v>
      </c>
      <c r="B42" s="3">
        <v>209804</v>
      </c>
      <c r="C42" s="3">
        <v>276712943</v>
      </c>
      <c r="D42" s="3">
        <v>144776</v>
      </c>
      <c r="E42" s="3">
        <v>171828106</v>
      </c>
      <c r="F42" s="3">
        <v>54176</v>
      </c>
      <c r="G42" s="3">
        <v>83052207</v>
      </c>
      <c r="H42" s="3">
        <v>4509</v>
      </c>
      <c r="I42" s="3">
        <v>13007191</v>
      </c>
      <c r="J42" s="3">
        <v>30717</v>
      </c>
      <c r="K42" s="3">
        <v>41756060</v>
      </c>
      <c r="L42" s="3">
        <v>18950</v>
      </c>
      <c r="M42" s="3">
        <v>28288956</v>
      </c>
      <c r="N42" s="3">
        <v>2383</v>
      </c>
      <c r="O42" s="3">
        <v>8457808</v>
      </c>
      <c r="P42" s="3">
        <v>445</v>
      </c>
      <c r="Q42" s="3">
        <v>637031</v>
      </c>
      <c r="R42" s="100">
        <v>0</v>
      </c>
      <c r="S42" s="100">
        <v>0</v>
      </c>
      <c r="T42" s="3">
        <v>8024</v>
      </c>
      <c r="U42" s="3">
        <v>12737791</v>
      </c>
    </row>
    <row r="43" spans="1:21" ht="65.099999999999994" customHeight="1" x14ac:dyDescent="0.3">
      <c r="A43" s="5">
        <v>2006</v>
      </c>
      <c r="B43" s="3">
        <v>194872</v>
      </c>
      <c r="C43" s="3">
        <v>259144340</v>
      </c>
      <c r="D43" s="3">
        <v>121905</v>
      </c>
      <c r="E43" s="3">
        <v>155600709</v>
      </c>
      <c r="F43" s="3">
        <v>62363</v>
      </c>
      <c r="G43" s="3">
        <v>81421258</v>
      </c>
      <c r="H43" s="3">
        <v>5116</v>
      </c>
      <c r="I43" s="3">
        <v>13608847</v>
      </c>
      <c r="J43" s="3">
        <v>38126</v>
      </c>
      <c r="K43" s="3">
        <v>45794320</v>
      </c>
      <c r="L43" s="3">
        <v>19121</v>
      </c>
      <c r="M43" s="3">
        <v>22018091</v>
      </c>
      <c r="N43" s="3">
        <v>2382</v>
      </c>
      <c r="O43" s="3">
        <v>7254117</v>
      </c>
      <c r="P43" s="3">
        <v>1133</v>
      </c>
      <c r="Q43" s="3">
        <v>1623392</v>
      </c>
      <c r="R43" s="100">
        <v>0</v>
      </c>
      <c r="S43" s="100">
        <v>0</v>
      </c>
      <c r="T43" s="3">
        <v>7089</v>
      </c>
      <c r="U43" s="3">
        <v>13244864</v>
      </c>
    </row>
    <row r="44" spans="1:21" ht="65.099999999999994" customHeight="1" x14ac:dyDescent="0.3">
      <c r="A44" s="5">
        <v>2007</v>
      </c>
      <c r="B44" s="3">
        <v>228000</v>
      </c>
      <c r="C44" s="3">
        <v>282856968</v>
      </c>
      <c r="D44" s="3">
        <v>153161</v>
      </c>
      <c r="E44" s="3">
        <v>179277125</v>
      </c>
      <c r="F44" s="3">
        <v>59628</v>
      </c>
      <c r="G44" s="3">
        <v>79428417</v>
      </c>
      <c r="H44" s="3">
        <v>4529</v>
      </c>
      <c r="I44" s="3">
        <v>13283817</v>
      </c>
      <c r="J44" s="3">
        <v>30658</v>
      </c>
      <c r="K44" s="3">
        <v>41587842</v>
      </c>
      <c r="L44" s="3">
        <v>24441</v>
      </c>
      <c r="M44" s="3">
        <v>24556758</v>
      </c>
      <c r="N44" s="3">
        <v>3614</v>
      </c>
      <c r="O44" s="3">
        <v>10481601</v>
      </c>
      <c r="P44" s="3">
        <v>1264</v>
      </c>
      <c r="Q44" s="3">
        <v>1559429</v>
      </c>
      <c r="R44" s="100">
        <v>0</v>
      </c>
      <c r="S44" s="100">
        <v>0</v>
      </c>
      <c r="T44" s="3">
        <v>10333</v>
      </c>
      <c r="U44" s="3">
        <v>12110396</v>
      </c>
    </row>
    <row r="45" spans="1:21" ht="65.099999999999994" customHeight="1" x14ac:dyDescent="0.3">
      <c r="A45" s="5">
        <v>2008</v>
      </c>
      <c r="B45" s="3">
        <v>254141</v>
      </c>
      <c r="C45" s="3">
        <v>337731136</v>
      </c>
      <c r="D45" s="3">
        <v>189959</v>
      </c>
      <c r="E45" s="3">
        <v>218084006</v>
      </c>
      <c r="F45" s="3">
        <v>43591</v>
      </c>
      <c r="G45" s="3">
        <v>83292181</v>
      </c>
      <c r="H45" s="3">
        <v>5601</v>
      </c>
      <c r="I45" s="3">
        <v>16588868</v>
      </c>
      <c r="J45" s="3">
        <v>21153</v>
      </c>
      <c r="K45" s="3">
        <v>41058647</v>
      </c>
      <c r="L45" s="3">
        <v>16837</v>
      </c>
      <c r="M45" s="3">
        <v>25644666</v>
      </c>
      <c r="N45" s="3">
        <v>3824</v>
      </c>
      <c r="O45" s="3">
        <v>11899744</v>
      </c>
      <c r="P45" s="3">
        <v>2205</v>
      </c>
      <c r="Q45" s="3">
        <v>5416835</v>
      </c>
      <c r="R45" s="100">
        <v>0</v>
      </c>
      <c r="S45" s="100">
        <v>0</v>
      </c>
      <c r="T45" s="3">
        <v>14562</v>
      </c>
      <c r="U45" s="3">
        <v>19038370</v>
      </c>
    </row>
    <row r="46" spans="1:21" ht="65.099999999999994" customHeight="1" x14ac:dyDescent="0.3">
      <c r="A46" s="5">
        <v>2009</v>
      </c>
      <c r="B46" s="3">
        <v>263325</v>
      </c>
      <c r="C46" s="3">
        <v>437419229</v>
      </c>
      <c r="D46" s="3">
        <v>198333</v>
      </c>
      <c r="E46" s="3">
        <v>295620803</v>
      </c>
      <c r="F46" s="3">
        <v>53170</v>
      </c>
      <c r="G46" s="3">
        <v>118629234</v>
      </c>
      <c r="H46" s="3">
        <v>5564</v>
      </c>
      <c r="I46" s="3">
        <v>21182700</v>
      </c>
      <c r="J46" s="3">
        <v>24193</v>
      </c>
      <c r="K46" s="3">
        <v>55563805</v>
      </c>
      <c r="L46" s="3">
        <v>23413</v>
      </c>
      <c r="M46" s="3">
        <v>41882729</v>
      </c>
      <c r="N46" s="3">
        <v>2005</v>
      </c>
      <c r="O46" s="3">
        <v>8134121</v>
      </c>
      <c r="P46" s="3">
        <v>532</v>
      </c>
      <c r="Q46" s="3">
        <v>1797510</v>
      </c>
      <c r="R46" s="100">
        <v>0</v>
      </c>
      <c r="S46" s="100">
        <v>0</v>
      </c>
      <c r="T46" s="3">
        <v>9285</v>
      </c>
      <c r="U46" s="3">
        <v>13237562</v>
      </c>
    </row>
    <row r="47" spans="1:21" ht="65.099999999999994" customHeight="1" x14ac:dyDescent="0.3">
      <c r="A47" s="5">
        <v>2010</v>
      </c>
      <c r="B47" s="3">
        <v>196607</v>
      </c>
      <c r="C47" s="3">
        <v>380744112</v>
      </c>
      <c r="D47" s="3">
        <v>149333</v>
      </c>
      <c r="E47" s="3">
        <v>255928052</v>
      </c>
      <c r="F47" s="3">
        <v>38046</v>
      </c>
      <c r="G47" s="3">
        <v>98827918</v>
      </c>
      <c r="H47" s="3">
        <v>4410</v>
      </c>
      <c r="I47" s="3">
        <v>17477613</v>
      </c>
      <c r="J47" s="3">
        <v>22459</v>
      </c>
      <c r="K47" s="3">
        <v>57339163</v>
      </c>
      <c r="L47" s="3">
        <v>11177</v>
      </c>
      <c r="M47" s="3">
        <v>24011142</v>
      </c>
      <c r="N47" s="3">
        <v>3328</v>
      </c>
      <c r="O47" s="3">
        <v>13378457</v>
      </c>
      <c r="P47" s="3">
        <v>138</v>
      </c>
      <c r="Q47" s="3">
        <v>371072</v>
      </c>
      <c r="R47" s="100">
        <v>0</v>
      </c>
      <c r="S47" s="100">
        <v>0</v>
      </c>
      <c r="T47" s="3">
        <v>5762</v>
      </c>
      <c r="U47" s="3">
        <v>12238613</v>
      </c>
    </row>
    <row r="48" spans="1:21" ht="65.099999999999994" customHeight="1" x14ac:dyDescent="0.3">
      <c r="A48" s="5">
        <v>2011</v>
      </c>
      <c r="B48" s="3">
        <v>221967</v>
      </c>
      <c r="C48" s="3">
        <v>472286056</v>
      </c>
      <c r="D48" s="3">
        <v>182520</v>
      </c>
      <c r="E48" s="3">
        <v>353591004</v>
      </c>
      <c r="F48" s="3">
        <v>33606</v>
      </c>
      <c r="G48" s="3">
        <v>95266240</v>
      </c>
      <c r="H48" s="3">
        <v>4245</v>
      </c>
      <c r="I48" s="3">
        <v>19825799</v>
      </c>
      <c r="J48" s="3">
        <v>22161</v>
      </c>
      <c r="K48" s="3">
        <v>54604270</v>
      </c>
      <c r="L48" s="3">
        <v>7200</v>
      </c>
      <c r="M48" s="3">
        <v>20836171</v>
      </c>
      <c r="N48" s="3">
        <v>3213</v>
      </c>
      <c r="O48" s="3">
        <v>15143990</v>
      </c>
      <c r="P48" s="3">
        <v>86</v>
      </c>
      <c r="Q48" s="3">
        <v>236977</v>
      </c>
      <c r="R48" s="100">
        <v>0</v>
      </c>
      <c r="S48" s="100">
        <v>0</v>
      </c>
      <c r="T48" s="3">
        <v>2542</v>
      </c>
      <c r="U48" s="3">
        <v>8047845</v>
      </c>
    </row>
    <row r="49" spans="1:21" ht="65.099999999999994" customHeight="1" x14ac:dyDescent="0.3">
      <c r="A49" s="5">
        <v>2012</v>
      </c>
      <c r="B49" s="3">
        <v>199933</v>
      </c>
      <c r="C49" s="3">
        <v>437516917</v>
      </c>
      <c r="D49" s="3">
        <v>159688</v>
      </c>
      <c r="E49" s="3">
        <v>316496887</v>
      </c>
      <c r="F49" s="3">
        <v>32248</v>
      </c>
      <c r="G49" s="3">
        <v>92636231</v>
      </c>
      <c r="H49" s="3">
        <v>4000</v>
      </c>
      <c r="I49" s="3">
        <v>19588639</v>
      </c>
      <c r="J49" s="3">
        <v>17435</v>
      </c>
      <c r="K49" s="3">
        <v>48580759</v>
      </c>
      <c r="L49" s="3">
        <v>10813</v>
      </c>
      <c r="M49" s="3">
        <v>24466833</v>
      </c>
      <c r="N49" s="3">
        <v>3304</v>
      </c>
      <c r="O49" s="3">
        <v>15391923</v>
      </c>
      <c r="P49" s="3">
        <v>898</v>
      </c>
      <c r="Q49" s="3">
        <v>2934142</v>
      </c>
      <c r="R49" s="100">
        <v>0</v>
      </c>
      <c r="S49" s="100">
        <v>0</v>
      </c>
      <c r="T49" s="3">
        <v>3795</v>
      </c>
      <c r="U49" s="3">
        <v>10057734</v>
      </c>
    </row>
    <row r="50" spans="1:21" ht="65.099999999999994" customHeight="1" x14ac:dyDescent="0.3">
      <c r="A50" s="5">
        <v>2013</v>
      </c>
      <c r="B50" s="3">
        <v>186055</v>
      </c>
      <c r="C50" s="3">
        <v>347059711</v>
      </c>
      <c r="D50" s="3">
        <v>151532</v>
      </c>
      <c r="E50" s="3">
        <v>245110502</v>
      </c>
      <c r="F50" s="3">
        <v>26678</v>
      </c>
      <c r="G50" s="3">
        <v>74806900</v>
      </c>
      <c r="H50" s="3">
        <v>3979</v>
      </c>
      <c r="I50" s="3">
        <v>19284281</v>
      </c>
      <c r="J50" s="3">
        <v>15777</v>
      </c>
      <c r="K50" s="3">
        <v>41759803</v>
      </c>
      <c r="L50" s="3">
        <v>6922</v>
      </c>
      <c r="M50" s="3">
        <v>13762816</v>
      </c>
      <c r="N50" s="3">
        <v>3642</v>
      </c>
      <c r="O50" s="3">
        <v>16712999</v>
      </c>
      <c r="P50" s="3">
        <v>854</v>
      </c>
      <c r="Q50" s="3">
        <v>3439627</v>
      </c>
      <c r="R50" s="100">
        <v>0</v>
      </c>
      <c r="S50" s="100">
        <v>0</v>
      </c>
      <c r="T50" s="3">
        <v>3349</v>
      </c>
      <c r="U50" s="3">
        <v>6989683</v>
      </c>
    </row>
    <row r="51" spans="1:21" ht="65.099999999999994" customHeight="1" x14ac:dyDescent="0.3">
      <c r="A51" s="5">
        <v>2014</v>
      </c>
      <c r="B51" s="3">
        <v>169570</v>
      </c>
      <c r="C51" s="3">
        <v>321802342</v>
      </c>
      <c r="D51" s="3">
        <v>138182</v>
      </c>
      <c r="E51" s="3">
        <v>229994024</v>
      </c>
      <c r="F51" s="3">
        <v>26054</v>
      </c>
      <c r="G51" s="3">
        <v>70356565</v>
      </c>
      <c r="H51" s="3">
        <v>3545</v>
      </c>
      <c r="I51" s="3">
        <v>19051677</v>
      </c>
      <c r="J51" s="3">
        <v>15003</v>
      </c>
      <c r="K51" s="3">
        <v>36999035</v>
      </c>
      <c r="L51" s="3">
        <v>7506</v>
      </c>
      <c r="M51" s="3">
        <v>14305853</v>
      </c>
      <c r="N51" s="3">
        <v>2909</v>
      </c>
      <c r="O51" s="3">
        <v>14376504</v>
      </c>
      <c r="P51" s="3">
        <v>626</v>
      </c>
      <c r="Q51" s="3">
        <v>2542238</v>
      </c>
      <c r="R51" s="100">
        <v>0</v>
      </c>
      <c r="S51" s="100">
        <v>0</v>
      </c>
      <c r="T51" s="3">
        <v>1799</v>
      </c>
      <c r="U51" s="3">
        <v>4533011</v>
      </c>
    </row>
    <row r="52" spans="1:21" ht="65.099999999999994" customHeight="1" x14ac:dyDescent="0.3">
      <c r="A52" s="5">
        <v>2015</v>
      </c>
      <c r="B52" s="3">
        <v>190840</v>
      </c>
      <c r="C52" s="3">
        <v>322049122</v>
      </c>
      <c r="D52" s="3">
        <v>165279</v>
      </c>
      <c r="E52" s="3">
        <v>239601601</v>
      </c>
      <c r="F52" s="3">
        <v>20697</v>
      </c>
      <c r="G52" s="3">
        <v>59947843</v>
      </c>
      <c r="H52" s="3">
        <v>2663</v>
      </c>
      <c r="I52" s="3">
        <v>14363194</v>
      </c>
      <c r="J52" s="3">
        <v>11618</v>
      </c>
      <c r="K52" s="3">
        <v>32331909</v>
      </c>
      <c r="L52" s="3">
        <v>6416</v>
      </c>
      <c r="M52" s="3">
        <v>13252740</v>
      </c>
      <c r="N52" s="3">
        <v>3216</v>
      </c>
      <c r="O52" s="3">
        <v>17642728</v>
      </c>
      <c r="P52" s="3">
        <v>337</v>
      </c>
      <c r="Q52" s="3">
        <v>1600906</v>
      </c>
      <c r="R52" s="100">
        <v>0</v>
      </c>
      <c r="S52" s="100">
        <v>0</v>
      </c>
      <c r="T52" s="3">
        <v>1311</v>
      </c>
      <c r="U52" s="3">
        <v>3256044</v>
      </c>
    </row>
    <row r="53" spans="1:21" ht="65.099999999999994" customHeight="1" x14ac:dyDescent="0.3">
      <c r="A53" s="5">
        <v>2016</v>
      </c>
      <c r="B53" s="3">
        <v>183940</v>
      </c>
      <c r="C53" s="3">
        <v>301359981</v>
      </c>
      <c r="D53" s="3">
        <v>164677</v>
      </c>
      <c r="E53" s="3">
        <v>223284866</v>
      </c>
      <c r="F53" s="3">
        <v>14488</v>
      </c>
      <c r="G53" s="3">
        <v>53688478</v>
      </c>
      <c r="H53" s="3">
        <v>2967</v>
      </c>
      <c r="I53" s="3">
        <v>15630244</v>
      </c>
      <c r="J53" s="3">
        <v>9908</v>
      </c>
      <c r="K53" s="3">
        <v>33259772</v>
      </c>
      <c r="L53" s="3">
        <v>1613</v>
      </c>
      <c r="M53" s="3">
        <v>4798462</v>
      </c>
      <c r="N53" s="3">
        <v>3106</v>
      </c>
      <c r="O53" s="3">
        <v>19376669</v>
      </c>
      <c r="P53" s="3">
        <v>248</v>
      </c>
      <c r="Q53" s="3">
        <v>1105267</v>
      </c>
      <c r="R53" s="100">
        <v>0</v>
      </c>
      <c r="S53" s="100">
        <v>0</v>
      </c>
      <c r="T53" s="3">
        <v>1421</v>
      </c>
      <c r="U53" s="3">
        <v>3904701</v>
      </c>
    </row>
    <row r="54" spans="1:21" ht="65.099999999999994" customHeight="1" x14ac:dyDescent="0.3">
      <c r="A54" s="5">
        <v>2017</v>
      </c>
      <c r="B54" s="3">
        <v>138524</v>
      </c>
      <c r="C54" s="3">
        <v>268020763</v>
      </c>
      <c r="D54" s="3">
        <v>117316</v>
      </c>
      <c r="E54" s="3">
        <v>178022279</v>
      </c>
      <c r="F54" s="3">
        <v>15801</v>
      </c>
      <c r="G54" s="3">
        <v>62636991</v>
      </c>
      <c r="H54" s="3">
        <v>2593</v>
      </c>
      <c r="I54" s="3">
        <v>14810797</v>
      </c>
      <c r="J54" s="3">
        <v>11775</v>
      </c>
      <c r="K54" s="3">
        <v>42796494</v>
      </c>
      <c r="L54" s="3">
        <v>1433</v>
      </c>
      <c r="M54" s="3">
        <v>5029700</v>
      </c>
      <c r="N54" s="3">
        <v>2819</v>
      </c>
      <c r="O54" s="3">
        <v>18558767</v>
      </c>
      <c r="P54" s="3">
        <v>1386</v>
      </c>
      <c r="Q54" s="3">
        <v>5890219</v>
      </c>
      <c r="R54" s="100">
        <v>0</v>
      </c>
      <c r="S54" s="100">
        <v>0</v>
      </c>
      <c r="T54" s="3">
        <v>1202</v>
      </c>
      <c r="U54" s="3">
        <v>2912507</v>
      </c>
    </row>
    <row r="55" spans="1:21" ht="65.099999999999994" customHeight="1" x14ac:dyDescent="0.3">
      <c r="A55" s="5">
        <v>2018</v>
      </c>
      <c r="B55" s="3">
        <v>189595</v>
      </c>
      <c r="C55" s="3">
        <v>271909330</v>
      </c>
      <c r="D55" s="3">
        <v>171634</v>
      </c>
      <c r="E55" s="3">
        <v>191819069</v>
      </c>
      <c r="F55" s="3">
        <v>12951</v>
      </c>
      <c r="G55" s="3">
        <v>55023551</v>
      </c>
      <c r="H55" s="3">
        <v>2057</v>
      </c>
      <c r="I55" s="3">
        <v>11164246</v>
      </c>
      <c r="J55" s="3">
        <v>9519</v>
      </c>
      <c r="K55" s="3">
        <v>39022719</v>
      </c>
      <c r="L55" s="3">
        <v>1375</v>
      </c>
      <c r="M55" s="3">
        <v>4836586</v>
      </c>
      <c r="N55" s="3">
        <v>3254</v>
      </c>
      <c r="O55" s="3">
        <v>18720761</v>
      </c>
      <c r="P55" s="3">
        <v>867</v>
      </c>
      <c r="Q55" s="3">
        <v>3787288</v>
      </c>
      <c r="R55" s="100">
        <v>0</v>
      </c>
      <c r="S55" s="100">
        <v>0</v>
      </c>
      <c r="T55" s="3">
        <v>889</v>
      </c>
      <c r="U55" s="3">
        <v>2558661</v>
      </c>
    </row>
    <row r="56" spans="1:21" ht="65.099999999999994" customHeight="1" x14ac:dyDescent="0.3">
      <c r="A56" s="6">
        <v>2019</v>
      </c>
      <c r="B56" s="153">
        <f>D56+F56+N56+P56+R56+T56</f>
        <v>124328</v>
      </c>
      <c r="C56" s="4">
        <f>E56+G56+O56+Q56+S56+U56</f>
        <v>233469708</v>
      </c>
      <c r="D56" s="4">
        <f>'3.어업별 위판고'!D18</f>
        <v>105541</v>
      </c>
      <c r="E56" s="4">
        <f>'3.어업별 위판고'!E18</f>
        <v>153424988</v>
      </c>
      <c r="F56" s="4">
        <f>H56+J56+L56</f>
        <v>13639</v>
      </c>
      <c r="G56" s="4">
        <f>I56+K56+M56</f>
        <v>55247529</v>
      </c>
      <c r="H56" s="4">
        <v>2152</v>
      </c>
      <c r="I56" s="4">
        <v>10566839</v>
      </c>
      <c r="J56" s="4">
        <v>9711</v>
      </c>
      <c r="K56" s="4">
        <v>40269765</v>
      </c>
      <c r="L56" s="4">
        <v>1776</v>
      </c>
      <c r="M56" s="4">
        <v>4410925</v>
      </c>
      <c r="N56" s="4">
        <v>3734</v>
      </c>
      <c r="O56" s="4">
        <v>19499707</v>
      </c>
      <c r="P56" s="4">
        <v>531</v>
      </c>
      <c r="Q56" s="4">
        <v>2464101</v>
      </c>
      <c r="R56" s="144">
        <v>0</v>
      </c>
      <c r="S56" s="144">
        <v>0</v>
      </c>
      <c r="T56" s="4">
        <v>883</v>
      </c>
      <c r="U56" s="4">
        <v>2833383</v>
      </c>
    </row>
  </sheetData>
  <mergeCells count="30">
    <mergeCell ref="J4:K4"/>
    <mergeCell ref="A31:U31"/>
    <mergeCell ref="P32:Q33"/>
    <mergeCell ref="R32:S33"/>
    <mergeCell ref="T32:U33"/>
    <mergeCell ref="F33:G33"/>
    <mergeCell ref="H33:I33"/>
    <mergeCell ref="J33:K33"/>
    <mergeCell ref="L33:M33"/>
    <mergeCell ref="F32:M32"/>
    <mergeCell ref="A32:A34"/>
    <mergeCell ref="B32:C33"/>
    <mergeCell ref="D32:E33"/>
    <mergeCell ref="N32:O33"/>
    <mergeCell ref="A2:U2"/>
    <mergeCell ref="A1:K1"/>
    <mergeCell ref="L1:U1"/>
    <mergeCell ref="A3:A5"/>
    <mergeCell ref="A30:K30"/>
    <mergeCell ref="L30:U30"/>
    <mergeCell ref="F3:M3"/>
    <mergeCell ref="L4:M4"/>
    <mergeCell ref="P3:Q4"/>
    <mergeCell ref="N3:O4"/>
    <mergeCell ref="T3:U4"/>
    <mergeCell ref="R3:S4"/>
    <mergeCell ref="B3:C4"/>
    <mergeCell ref="D3:E4"/>
    <mergeCell ref="F4:G4"/>
    <mergeCell ref="H4:I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6" pageOrder="overThenDown" orientation="portrait" useFirstPageNumber="1" r:id="rId1"/>
  <headerFooter>
    <oddFooter>&amp;C&amp;30&amp;P</oddFooter>
  </headerFooter>
  <rowBreaks count="1" manualBreakCount="1">
    <brk id="29" max="20" man="1"/>
  </rowBreaks>
  <colBreaks count="1" manualBreakCount="1">
    <brk id="11" max="5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FF00"/>
  </sheetPr>
  <dimension ref="A1:AC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T7" sqref="T7"/>
    </sheetView>
  </sheetViews>
  <sheetFormatPr defaultRowHeight="19.5" x14ac:dyDescent="0.3"/>
  <cols>
    <col min="1" max="1" width="17.5" style="1" customWidth="1"/>
    <col min="2" max="2" width="15.625" style="2" customWidth="1"/>
    <col min="3" max="3" width="22.625" style="2" customWidth="1"/>
    <col min="4" max="4" width="15.625" style="2" customWidth="1"/>
    <col min="5" max="5" width="22.625" style="2" customWidth="1"/>
    <col min="6" max="6" width="15.625" style="2" customWidth="1"/>
    <col min="7" max="7" width="22.625" style="2" customWidth="1"/>
    <col min="8" max="8" width="15.625" style="2" customWidth="1"/>
    <col min="9" max="9" width="22.625" style="2" customWidth="1"/>
    <col min="10" max="10" width="15.625" style="2" customWidth="1"/>
    <col min="11" max="11" width="22.625" style="2" customWidth="1"/>
    <col min="12" max="12" width="17" style="2" customWidth="1"/>
    <col min="13" max="13" width="25.5" style="2" customWidth="1"/>
    <col min="14" max="14" width="17" style="2" customWidth="1"/>
    <col min="15" max="15" width="25.5" style="2" customWidth="1"/>
    <col min="16" max="16" width="17" style="2" customWidth="1"/>
    <col min="17" max="17" width="25.5" style="2" customWidth="1"/>
    <col min="18" max="18" width="17" style="2" customWidth="1"/>
    <col min="19" max="19" width="25.5" style="2" customWidth="1"/>
    <col min="20" max="20" width="17" style="2" customWidth="1"/>
    <col min="21" max="21" width="25.5" style="2" customWidth="1"/>
    <col min="22" max="22" width="17" customWidth="1"/>
    <col min="23" max="28" width="20.625" customWidth="1"/>
    <col min="29" max="29" width="9" customWidth="1"/>
  </cols>
  <sheetData>
    <row r="1" spans="1:29" ht="165.75" customHeight="1" x14ac:dyDescent="0.3">
      <c r="A1" s="208" t="s">
        <v>83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9" t="s">
        <v>82</v>
      </c>
      <c r="M1" s="209"/>
      <c r="N1" s="209"/>
      <c r="O1" s="209"/>
      <c r="P1" s="209"/>
      <c r="Q1" s="209"/>
      <c r="R1" s="209"/>
      <c r="S1" s="209"/>
      <c r="T1" s="209"/>
      <c r="U1" s="209"/>
    </row>
    <row r="2" spans="1:29" ht="39.950000000000003" customHeight="1" x14ac:dyDescent="0.3">
      <c r="A2" s="207" t="s">
        <v>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</row>
    <row r="3" spans="1:29" ht="97.5" customHeight="1" x14ac:dyDescent="0.3">
      <c r="A3" s="218" t="s">
        <v>18</v>
      </c>
      <c r="B3" s="216" t="s">
        <v>72</v>
      </c>
      <c r="C3" s="216"/>
      <c r="D3" s="216" t="s">
        <v>73</v>
      </c>
      <c r="E3" s="216"/>
      <c r="F3" s="216" t="s">
        <v>74</v>
      </c>
      <c r="G3" s="216"/>
      <c r="H3" s="216" t="s">
        <v>75</v>
      </c>
      <c r="I3" s="216"/>
      <c r="J3" s="216" t="s">
        <v>76</v>
      </c>
      <c r="K3" s="216"/>
      <c r="L3" s="216" t="s">
        <v>77</v>
      </c>
      <c r="M3" s="216"/>
      <c r="N3" s="217" t="s">
        <v>78</v>
      </c>
      <c r="O3" s="217"/>
      <c r="P3" s="217" t="s">
        <v>79</v>
      </c>
      <c r="Q3" s="217"/>
      <c r="R3" s="217" t="s">
        <v>80</v>
      </c>
      <c r="S3" s="217"/>
      <c r="T3" s="217" t="s">
        <v>81</v>
      </c>
      <c r="U3" s="217"/>
      <c r="V3" s="93"/>
      <c r="W3" s="221" t="s">
        <v>426</v>
      </c>
      <c r="X3" s="221"/>
      <c r="Y3" s="221" t="s">
        <v>427</v>
      </c>
      <c r="Z3" s="221"/>
      <c r="AA3" s="221" t="s">
        <v>428</v>
      </c>
      <c r="AB3" s="221"/>
      <c r="AC3" s="91"/>
    </row>
    <row r="4" spans="1:29" ht="97.5" customHeight="1" x14ac:dyDescent="0.3">
      <c r="A4" s="220"/>
      <c r="B4" s="47" t="s">
        <v>5</v>
      </c>
      <c r="C4" s="47" t="s">
        <v>6</v>
      </c>
      <c r="D4" s="47" t="s">
        <v>15</v>
      </c>
      <c r="E4" s="47" t="s">
        <v>6</v>
      </c>
      <c r="F4" s="47" t="s">
        <v>15</v>
      </c>
      <c r="G4" s="47" t="s">
        <v>6</v>
      </c>
      <c r="H4" s="47" t="s">
        <v>15</v>
      </c>
      <c r="I4" s="47" t="s">
        <v>6</v>
      </c>
      <c r="J4" s="47" t="s">
        <v>15</v>
      </c>
      <c r="K4" s="47" t="s">
        <v>6</v>
      </c>
      <c r="L4" s="47" t="s">
        <v>5</v>
      </c>
      <c r="M4" s="47" t="s">
        <v>6</v>
      </c>
      <c r="N4" s="47" t="s">
        <v>15</v>
      </c>
      <c r="O4" s="47" t="s">
        <v>6</v>
      </c>
      <c r="P4" s="47" t="s">
        <v>15</v>
      </c>
      <c r="Q4" s="47" t="s">
        <v>6</v>
      </c>
      <c r="R4" s="47" t="s">
        <v>15</v>
      </c>
      <c r="S4" s="47" t="s">
        <v>6</v>
      </c>
      <c r="T4" s="45" t="s">
        <v>15</v>
      </c>
      <c r="U4" s="45" t="s">
        <v>6</v>
      </c>
      <c r="V4" s="93"/>
      <c r="W4" s="94" t="s">
        <v>424</v>
      </c>
      <c r="X4" s="94" t="s">
        <v>425</v>
      </c>
      <c r="Y4" s="94" t="s">
        <v>424</v>
      </c>
      <c r="Z4" s="94" t="s">
        <v>425</v>
      </c>
      <c r="AA4" s="94" t="s">
        <v>424</v>
      </c>
      <c r="AB4" s="94" t="s">
        <v>425</v>
      </c>
      <c r="AC4" s="91"/>
    </row>
    <row r="5" spans="1:29" ht="111.95" customHeight="1" x14ac:dyDescent="0.3">
      <c r="A5" s="26" t="s">
        <v>84</v>
      </c>
      <c r="B5" s="28">
        <v>23586</v>
      </c>
      <c r="C5" s="28">
        <v>39676439</v>
      </c>
      <c r="D5" s="28">
        <v>22263</v>
      </c>
      <c r="E5" s="28">
        <v>55037633</v>
      </c>
      <c r="F5" s="28">
        <v>32483</v>
      </c>
      <c r="G5" s="28">
        <v>56590453</v>
      </c>
      <c r="H5" s="28">
        <v>33687</v>
      </c>
      <c r="I5" s="28">
        <v>51910611</v>
      </c>
      <c r="J5" s="28">
        <v>16704</v>
      </c>
      <c r="K5" s="28">
        <v>36874978</v>
      </c>
      <c r="L5" s="28">
        <v>18545</v>
      </c>
      <c r="M5" s="28">
        <v>35196208</v>
      </c>
      <c r="N5" s="28">
        <v>26680</v>
      </c>
      <c r="O5" s="28">
        <v>32912999</v>
      </c>
      <c r="P5" s="28">
        <v>14103</v>
      </c>
      <c r="Q5" s="28">
        <v>24350030</v>
      </c>
      <c r="R5" s="28">
        <v>22438</v>
      </c>
      <c r="S5" s="28">
        <v>21566566</v>
      </c>
      <c r="T5" s="29">
        <v>26923</v>
      </c>
      <c r="U5" s="30">
        <v>33999520</v>
      </c>
      <c r="V5" s="95" t="str">
        <f>A5</f>
        <v>1월</v>
      </c>
      <c r="W5" s="171">
        <f>'3.어업별 위판고'!B6</f>
        <v>26923</v>
      </c>
      <c r="X5" s="171">
        <f>'3.어업별 위판고'!C6</f>
        <v>33999520</v>
      </c>
      <c r="Y5" s="171">
        <f>'4. 수협별 위판고'!B5</f>
        <v>26923</v>
      </c>
      <c r="Z5" s="171">
        <f>'4. 수협별 위판고'!C5</f>
        <v>33999520</v>
      </c>
      <c r="AA5" s="171">
        <f>'5.어종별 위판고 및 단가'!B5</f>
        <v>26923.184000000001</v>
      </c>
      <c r="AB5" s="171">
        <f>'5.어종별 위판고 및 단가'!C5</f>
        <v>33999519.600000001</v>
      </c>
      <c r="AC5" s="91"/>
    </row>
    <row r="6" spans="1:29" ht="111.95" customHeight="1" x14ac:dyDescent="0.3">
      <c r="A6" s="26" t="s">
        <v>85</v>
      </c>
      <c r="B6" s="31">
        <v>13572</v>
      </c>
      <c r="C6" s="31">
        <v>27029546</v>
      </c>
      <c r="D6" s="31">
        <v>12588</v>
      </c>
      <c r="E6" s="31">
        <v>30112375</v>
      </c>
      <c r="F6" s="31">
        <v>15863</v>
      </c>
      <c r="G6" s="31">
        <v>34996729</v>
      </c>
      <c r="H6" s="31">
        <v>10375</v>
      </c>
      <c r="I6" s="31">
        <v>22471715</v>
      </c>
      <c r="J6" s="31">
        <v>8746</v>
      </c>
      <c r="K6" s="31">
        <v>18604741</v>
      </c>
      <c r="L6" s="31">
        <v>12891</v>
      </c>
      <c r="M6" s="31">
        <v>30002258</v>
      </c>
      <c r="N6" s="31">
        <v>8535</v>
      </c>
      <c r="O6" s="31">
        <v>22971723</v>
      </c>
      <c r="P6" s="31">
        <v>5254</v>
      </c>
      <c r="Q6" s="31">
        <v>14387760</v>
      </c>
      <c r="R6" s="31">
        <v>7882</v>
      </c>
      <c r="S6" s="31">
        <v>23611739</v>
      </c>
      <c r="T6" s="29">
        <v>6590</v>
      </c>
      <c r="U6" s="30">
        <v>18188483</v>
      </c>
      <c r="V6" s="95" t="str">
        <f t="shared" ref="V6:V17" si="0">A6</f>
        <v>2월</v>
      </c>
      <c r="W6" s="171">
        <f>'3.어업별 위판고'!B7</f>
        <v>6590</v>
      </c>
      <c r="X6" s="171">
        <f>'3.어업별 위판고'!C7</f>
        <v>18188483</v>
      </c>
      <c r="Y6" s="171">
        <f>'4. 수협별 위판고'!B6</f>
        <v>6590</v>
      </c>
      <c r="Z6" s="171">
        <f>'4. 수협별 위판고'!C6</f>
        <v>18188483</v>
      </c>
      <c r="AA6" s="171">
        <f>'5.어종별 위판고 및 단가'!B6</f>
        <v>6589.3899999999994</v>
      </c>
      <c r="AB6" s="171">
        <f>'5.어종별 위판고 및 단가'!C6</f>
        <v>18188482.5</v>
      </c>
      <c r="AC6" s="91"/>
    </row>
    <row r="7" spans="1:29" ht="111.95" customHeight="1" x14ac:dyDescent="0.3">
      <c r="A7" s="26" t="s">
        <v>86</v>
      </c>
      <c r="B7" s="31">
        <v>6872</v>
      </c>
      <c r="C7" s="31">
        <v>19340494</v>
      </c>
      <c r="D7" s="31">
        <v>11785</v>
      </c>
      <c r="E7" s="31">
        <v>27385343</v>
      </c>
      <c r="F7" s="31">
        <v>16001</v>
      </c>
      <c r="G7" s="31">
        <v>28285151</v>
      </c>
      <c r="H7" s="31">
        <v>14055</v>
      </c>
      <c r="I7" s="31">
        <v>24705707</v>
      </c>
      <c r="J7" s="31">
        <v>8949</v>
      </c>
      <c r="K7" s="31">
        <v>21952548</v>
      </c>
      <c r="L7" s="31">
        <v>21802</v>
      </c>
      <c r="M7" s="31">
        <v>31190743</v>
      </c>
      <c r="N7" s="31">
        <v>8829</v>
      </c>
      <c r="O7" s="31">
        <v>21719595</v>
      </c>
      <c r="P7" s="31">
        <v>5580</v>
      </c>
      <c r="Q7" s="31">
        <v>17604674</v>
      </c>
      <c r="R7" s="31">
        <v>14683</v>
      </c>
      <c r="S7" s="31">
        <v>21170490</v>
      </c>
      <c r="T7" s="29">
        <v>5272</v>
      </c>
      <c r="U7" s="30">
        <v>17345733</v>
      </c>
      <c r="V7" s="95" t="str">
        <f t="shared" si="0"/>
        <v>3월</v>
      </c>
      <c r="W7" s="171">
        <f>'3.어업별 위판고'!B8</f>
        <v>5272</v>
      </c>
      <c r="X7" s="171">
        <f>'3.어업별 위판고'!C8</f>
        <v>17345733</v>
      </c>
      <c r="Y7" s="171">
        <f>'4. 수협별 위판고'!B7</f>
        <v>5272</v>
      </c>
      <c r="Z7" s="171">
        <f>'4. 수협별 위판고'!C7</f>
        <v>17345733</v>
      </c>
      <c r="AA7" s="171">
        <f>'5.어종별 위판고 및 단가'!B7</f>
        <v>5272.0579999999991</v>
      </c>
      <c r="AB7" s="171">
        <f>'5.어종별 위판고 및 단가'!C7</f>
        <v>17345733</v>
      </c>
      <c r="AC7" s="91"/>
    </row>
    <row r="8" spans="1:29" ht="111.95" customHeight="1" x14ac:dyDescent="0.3">
      <c r="A8" s="26" t="s">
        <v>87</v>
      </c>
      <c r="B8" s="31">
        <v>3510</v>
      </c>
      <c r="C8" s="31">
        <v>11102520</v>
      </c>
      <c r="D8" s="31">
        <v>6646</v>
      </c>
      <c r="E8" s="31">
        <v>17743890</v>
      </c>
      <c r="F8" s="31">
        <v>3315</v>
      </c>
      <c r="G8" s="31">
        <v>9825071</v>
      </c>
      <c r="H8" s="31">
        <v>6762</v>
      </c>
      <c r="I8" s="31">
        <v>18194523</v>
      </c>
      <c r="J8" s="31">
        <v>4492</v>
      </c>
      <c r="K8" s="31">
        <v>13392246</v>
      </c>
      <c r="L8" s="31">
        <v>13676</v>
      </c>
      <c r="M8" s="31">
        <v>17429661</v>
      </c>
      <c r="N8" s="31">
        <v>8828</v>
      </c>
      <c r="O8" s="31">
        <v>15111316</v>
      </c>
      <c r="P8" s="31">
        <v>2717</v>
      </c>
      <c r="Q8" s="31">
        <v>7508297</v>
      </c>
      <c r="R8" s="31">
        <v>4582</v>
      </c>
      <c r="S8" s="31">
        <v>8657555</v>
      </c>
      <c r="T8" s="29">
        <v>4332</v>
      </c>
      <c r="U8" s="30">
        <v>10945116</v>
      </c>
      <c r="V8" s="95" t="str">
        <f t="shared" si="0"/>
        <v>4월</v>
      </c>
      <c r="W8" s="171">
        <f>'3.어업별 위판고'!B9</f>
        <v>4332</v>
      </c>
      <c r="X8" s="171">
        <f>'3.어업별 위판고'!C9</f>
        <v>10945116</v>
      </c>
      <c r="Y8" s="171">
        <f>'4. 수협별 위판고'!B8</f>
        <v>4332</v>
      </c>
      <c r="Z8" s="171">
        <f>'4. 수협별 위판고'!C8</f>
        <v>10945116</v>
      </c>
      <c r="AA8" s="171">
        <f>'5.어종별 위판고 및 단가'!B8</f>
        <v>4331.619999999999</v>
      </c>
      <c r="AB8" s="171">
        <f>'5.어종별 위판고 및 단가'!C8</f>
        <v>10945116.1</v>
      </c>
      <c r="AC8" s="91"/>
    </row>
    <row r="9" spans="1:29" ht="111.95" customHeight="1" x14ac:dyDescent="0.3">
      <c r="A9" s="26" t="s">
        <v>88</v>
      </c>
      <c r="B9" s="31">
        <v>1958</v>
      </c>
      <c r="C9" s="31">
        <v>7109791</v>
      </c>
      <c r="D9" s="31">
        <v>3752</v>
      </c>
      <c r="E9" s="31">
        <v>11034063</v>
      </c>
      <c r="F9" s="31">
        <v>9227</v>
      </c>
      <c r="G9" s="31">
        <v>20577935</v>
      </c>
      <c r="H9" s="31">
        <v>1697</v>
      </c>
      <c r="I9" s="31">
        <v>6941297</v>
      </c>
      <c r="J9" s="31">
        <v>3971</v>
      </c>
      <c r="K9" s="31">
        <v>8643316</v>
      </c>
      <c r="L9" s="32">
        <v>964</v>
      </c>
      <c r="M9" s="31">
        <v>3775626</v>
      </c>
      <c r="N9" s="31">
        <v>2836</v>
      </c>
      <c r="O9" s="31">
        <v>7827417</v>
      </c>
      <c r="P9" s="31">
        <v>3713</v>
      </c>
      <c r="Q9" s="31">
        <v>7438161</v>
      </c>
      <c r="R9" s="32">
        <v>568</v>
      </c>
      <c r="S9" s="31">
        <v>3095745</v>
      </c>
      <c r="T9" s="29">
        <v>756</v>
      </c>
      <c r="U9" s="30">
        <v>3596288</v>
      </c>
      <c r="V9" s="95" t="str">
        <f t="shared" si="0"/>
        <v>5월</v>
      </c>
      <c r="W9" s="171">
        <f>'3.어업별 위판고'!B10</f>
        <v>756</v>
      </c>
      <c r="X9" s="171">
        <f>'3.어업별 위판고'!C10</f>
        <v>3596288</v>
      </c>
      <c r="Y9" s="171">
        <f>'4. 수협별 위판고'!B9</f>
        <v>756</v>
      </c>
      <c r="Z9" s="171">
        <f>'4. 수협별 위판고'!C9</f>
        <v>3596288</v>
      </c>
      <c r="AA9" s="171">
        <f>'5.어종별 위판고 및 단가'!B9</f>
        <v>756.37999999999988</v>
      </c>
      <c r="AB9" s="171">
        <f>'5.어종별 위판고 및 단가'!C9</f>
        <v>3596288</v>
      </c>
      <c r="AC9" s="91"/>
    </row>
    <row r="10" spans="1:29" ht="111.95" customHeight="1" x14ac:dyDescent="0.3">
      <c r="A10" s="26" t="s">
        <v>89</v>
      </c>
      <c r="B10" s="31">
        <v>5632</v>
      </c>
      <c r="C10" s="31">
        <v>14452874</v>
      </c>
      <c r="D10" s="31">
        <v>5668</v>
      </c>
      <c r="E10" s="31">
        <v>16741771</v>
      </c>
      <c r="F10" s="31">
        <v>8777</v>
      </c>
      <c r="G10" s="31">
        <v>23228976</v>
      </c>
      <c r="H10" s="31">
        <v>4246</v>
      </c>
      <c r="I10" s="31">
        <v>11668205</v>
      </c>
      <c r="J10" s="31">
        <v>5179</v>
      </c>
      <c r="K10" s="31">
        <v>12687525</v>
      </c>
      <c r="L10" s="31">
        <v>14885</v>
      </c>
      <c r="M10" s="31">
        <v>15081143</v>
      </c>
      <c r="N10" s="31">
        <v>6181</v>
      </c>
      <c r="O10" s="31">
        <v>13374107</v>
      </c>
      <c r="P10" s="31">
        <v>7404</v>
      </c>
      <c r="Q10" s="31">
        <v>18368943</v>
      </c>
      <c r="R10" s="32">
        <v>739</v>
      </c>
      <c r="S10" s="31">
        <v>4001730</v>
      </c>
      <c r="T10" s="29">
        <v>485</v>
      </c>
      <c r="U10" s="30">
        <v>2680959</v>
      </c>
      <c r="V10" s="95" t="str">
        <f t="shared" si="0"/>
        <v>6월</v>
      </c>
      <c r="W10" s="171">
        <f>'3.어업별 위판고'!B11</f>
        <v>485</v>
      </c>
      <c r="X10" s="171">
        <f>'3.어업별 위판고'!C11</f>
        <v>2680959</v>
      </c>
      <c r="Y10" s="171">
        <f>'4. 수협별 위판고'!B10</f>
        <v>485</v>
      </c>
      <c r="Z10" s="171">
        <f>'4. 수협별 위판고'!C10</f>
        <v>2680959</v>
      </c>
      <c r="AA10" s="171">
        <f>'5.어종별 위판고 및 단가'!B10</f>
        <v>484.87400000000002</v>
      </c>
      <c r="AB10" s="171">
        <f>'5.어종별 위판고 및 단가'!C10</f>
        <v>2680959</v>
      </c>
      <c r="AC10" s="91"/>
    </row>
    <row r="11" spans="1:29" ht="111.95" customHeight="1" x14ac:dyDescent="0.3">
      <c r="A11" s="26" t="s">
        <v>90</v>
      </c>
      <c r="B11" s="31">
        <v>7204</v>
      </c>
      <c r="C11" s="31">
        <v>18806368</v>
      </c>
      <c r="D11" s="31">
        <v>5417</v>
      </c>
      <c r="E11" s="31">
        <v>18649468</v>
      </c>
      <c r="F11" s="31">
        <v>9431</v>
      </c>
      <c r="G11" s="31">
        <v>24441799</v>
      </c>
      <c r="H11" s="31">
        <v>6757</v>
      </c>
      <c r="I11" s="31">
        <v>17921182</v>
      </c>
      <c r="J11" s="31">
        <v>8670</v>
      </c>
      <c r="K11" s="31">
        <v>20805470</v>
      </c>
      <c r="L11" s="31">
        <v>11457</v>
      </c>
      <c r="M11" s="31">
        <v>17269772</v>
      </c>
      <c r="N11" s="31">
        <v>6966</v>
      </c>
      <c r="O11" s="31">
        <v>15790541</v>
      </c>
      <c r="P11" s="31">
        <v>8334</v>
      </c>
      <c r="Q11" s="31">
        <v>19740048</v>
      </c>
      <c r="R11" s="31">
        <v>13184</v>
      </c>
      <c r="S11" s="31">
        <v>21726286</v>
      </c>
      <c r="T11" s="29">
        <v>3951</v>
      </c>
      <c r="U11" s="30">
        <v>13150487</v>
      </c>
      <c r="V11" s="95" t="str">
        <f t="shared" si="0"/>
        <v>7월</v>
      </c>
      <c r="W11" s="171">
        <f>'3.어업별 위판고'!B12</f>
        <v>3951</v>
      </c>
      <c r="X11" s="171">
        <f>'3.어업별 위판고'!C12</f>
        <v>13150487</v>
      </c>
      <c r="Y11" s="171">
        <f>'4. 수협별 위판고'!B11</f>
        <v>3951</v>
      </c>
      <c r="Z11" s="171">
        <f>'4. 수협별 위판고'!C11</f>
        <v>13150487</v>
      </c>
      <c r="AA11" s="171">
        <f>'5.어종별 위판고 및 단가'!B11</f>
        <v>3950.8679999999999</v>
      </c>
      <c r="AB11" s="171">
        <f>'5.어종별 위판고 및 단가'!C11</f>
        <v>13150487</v>
      </c>
      <c r="AC11" s="91"/>
    </row>
    <row r="12" spans="1:29" ht="111.95" customHeight="1" x14ac:dyDescent="0.3">
      <c r="A12" s="26" t="s">
        <v>91</v>
      </c>
      <c r="B12" s="31">
        <v>14288</v>
      </c>
      <c r="C12" s="31">
        <v>25661148</v>
      </c>
      <c r="D12" s="31">
        <v>13154</v>
      </c>
      <c r="E12" s="31">
        <v>27817337</v>
      </c>
      <c r="F12" s="31">
        <v>10667</v>
      </c>
      <c r="G12" s="31">
        <v>23969388</v>
      </c>
      <c r="H12" s="31">
        <v>14152</v>
      </c>
      <c r="I12" s="31">
        <v>29494666</v>
      </c>
      <c r="J12" s="31">
        <v>16334</v>
      </c>
      <c r="K12" s="31">
        <v>26534088</v>
      </c>
      <c r="L12" s="31">
        <v>18365</v>
      </c>
      <c r="M12" s="31">
        <v>20709450</v>
      </c>
      <c r="N12" s="31">
        <v>11279</v>
      </c>
      <c r="O12" s="31">
        <v>17956339</v>
      </c>
      <c r="P12" s="31">
        <v>15432</v>
      </c>
      <c r="Q12" s="31">
        <v>31766735</v>
      </c>
      <c r="R12" s="31">
        <v>14450</v>
      </c>
      <c r="S12" s="31">
        <v>21238804</v>
      </c>
      <c r="T12" s="29">
        <v>9213</v>
      </c>
      <c r="U12" s="30">
        <v>21411865</v>
      </c>
      <c r="V12" s="95" t="str">
        <f t="shared" si="0"/>
        <v>8월</v>
      </c>
      <c r="W12" s="171">
        <f>'3.어업별 위판고'!B13</f>
        <v>9213</v>
      </c>
      <c r="X12" s="171">
        <f>'3.어업별 위판고'!C13</f>
        <v>21411865</v>
      </c>
      <c r="Y12" s="171">
        <f>'4. 수협별 위판고'!B12</f>
        <v>9213</v>
      </c>
      <c r="Z12" s="171">
        <f>'4. 수협별 위판고'!C12</f>
        <v>21411865</v>
      </c>
      <c r="AA12" s="171">
        <f>'5.어종별 위판고 및 단가'!B12</f>
        <v>9213</v>
      </c>
      <c r="AB12" s="171">
        <f>'5.어종별 위판고 및 단가'!C12</f>
        <v>21411865</v>
      </c>
      <c r="AC12" s="91"/>
    </row>
    <row r="13" spans="1:29" ht="111.95" customHeight="1" x14ac:dyDescent="0.3">
      <c r="A13" s="26" t="s">
        <v>92</v>
      </c>
      <c r="B13" s="31">
        <v>20167</v>
      </c>
      <c r="C13" s="31">
        <v>30985124</v>
      </c>
      <c r="D13" s="31">
        <v>27183</v>
      </c>
      <c r="E13" s="31">
        <v>56725717</v>
      </c>
      <c r="F13" s="31">
        <v>15109</v>
      </c>
      <c r="G13" s="31">
        <v>42057223</v>
      </c>
      <c r="H13" s="31">
        <v>21334</v>
      </c>
      <c r="I13" s="31">
        <v>32929817</v>
      </c>
      <c r="J13" s="31">
        <v>16319</v>
      </c>
      <c r="K13" s="31">
        <v>24938145</v>
      </c>
      <c r="L13" s="31">
        <v>16247</v>
      </c>
      <c r="M13" s="31">
        <v>31706028</v>
      </c>
      <c r="N13" s="31">
        <v>18406</v>
      </c>
      <c r="O13" s="31">
        <v>26119658</v>
      </c>
      <c r="P13" s="31">
        <v>15968</v>
      </c>
      <c r="Q13" s="31">
        <v>32158639</v>
      </c>
      <c r="R13" s="31">
        <v>29520</v>
      </c>
      <c r="S13" s="31">
        <v>37731478</v>
      </c>
      <c r="T13" s="29">
        <v>6732</v>
      </c>
      <c r="U13" s="30">
        <v>15952811</v>
      </c>
      <c r="V13" s="95" t="str">
        <f t="shared" si="0"/>
        <v>9월</v>
      </c>
      <c r="W13" s="171">
        <f>'3.어업별 위판고'!B14</f>
        <v>6732</v>
      </c>
      <c r="X13" s="171">
        <f>'3.어업별 위판고'!C14</f>
        <v>15952811</v>
      </c>
      <c r="Y13" s="171">
        <f>'4. 수협별 위판고'!B13</f>
        <v>6732</v>
      </c>
      <c r="Z13" s="171">
        <f>'4. 수협별 위판고'!C13</f>
        <v>15952811</v>
      </c>
      <c r="AA13" s="171">
        <f>'5.어종별 위판고 및 단가'!B13</f>
        <v>6732</v>
      </c>
      <c r="AB13" s="171">
        <f>'5.어종별 위판고 및 단가'!C13</f>
        <v>15952811.299999999</v>
      </c>
      <c r="AC13" s="91"/>
    </row>
    <row r="14" spans="1:29" ht="111.95" customHeight="1" x14ac:dyDescent="0.3">
      <c r="A14" s="26" t="s">
        <v>93</v>
      </c>
      <c r="B14" s="31">
        <v>43163</v>
      </c>
      <c r="C14" s="31">
        <v>60522377</v>
      </c>
      <c r="D14" s="31">
        <v>41093</v>
      </c>
      <c r="E14" s="31">
        <v>73994590</v>
      </c>
      <c r="F14" s="31">
        <v>22717</v>
      </c>
      <c r="G14" s="31">
        <v>55834136</v>
      </c>
      <c r="H14" s="31">
        <v>16154</v>
      </c>
      <c r="I14" s="31">
        <v>32799379</v>
      </c>
      <c r="J14" s="31">
        <v>16827</v>
      </c>
      <c r="K14" s="31">
        <v>35105468</v>
      </c>
      <c r="L14" s="31">
        <v>15940</v>
      </c>
      <c r="M14" s="31">
        <v>37405259</v>
      </c>
      <c r="N14" s="31">
        <v>21578</v>
      </c>
      <c r="O14" s="31">
        <v>32470404</v>
      </c>
      <c r="P14" s="31">
        <v>10786</v>
      </c>
      <c r="Q14" s="31">
        <v>24668062</v>
      </c>
      <c r="R14" s="31">
        <v>25919</v>
      </c>
      <c r="S14" s="31">
        <v>39503092</v>
      </c>
      <c r="T14" s="169">
        <v>11359</v>
      </c>
      <c r="U14" s="170">
        <v>26435525</v>
      </c>
      <c r="V14" s="95" t="str">
        <f t="shared" si="0"/>
        <v>10월</v>
      </c>
      <c r="W14" s="171">
        <f>'3.어업별 위판고'!B15</f>
        <v>11359</v>
      </c>
      <c r="X14" s="171">
        <f>'3.어업별 위판고'!C15</f>
        <v>26435525</v>
      </c>
      <c r="Y14" s="171">
        <f>'4. 수협별 위판고'!B14</f>
        <v>11359</v>
      </c>
      <c r="Z14" s="171">
        <f>'4. 수협별 위판고'!C14</f>
        <v>26435525</v>
      </c>
      <c r="AA14" s="171">
        <f>'5.어종별 위판고 및 단가'!B14</f>
        <v>11359</v>
      </c>
      <c r="AB14" s="171">
        <f>'5.어종별 위판고 및 단가'!C14</f>
        <v>26435525</v>
      </c>
      <c r="AC14" s="91"/>
    </row>
    <row r="15" spans="1:29" ht="111.95" customHeight="1" x14ac:dyDescent="0.3">
      <c r="A15" s="26" t="s">
        <v>94</v>
      </c>
      <c r="B15" s="31">
        <v>31656</v>
      </c>
      <c r="C15" s="31">
        <v>65332230</v>
      </c>
      <c r="D15" s="31">
        <v>25950</v>
      </c>
      <c r="E15" s="31">
        <v>68615523</v>
      </c>
      <c r="F15" s="31">
        <v>20490</v>
      </c>
      <c r="G15" s="31">
        <v>55680286</v>
      </c>
      <c r="H15" s="31">
        <v>19431</v>
      </c>
      <c r="I15" s="31">
        <v>46576655</v>
      </c>
      <c r="J15" s="31">
        <v>28171</v>
      </c>
      <c r="K15" s="31">
        <v>54585398</v>
      </c>
      <c r="L15" s="31">
        <v>16800</v>
      </c>
      <c r="M15" s="31">
        <v>34389643</v>
      </c>
      <c r="N15" s="31">
        <v>32438</v>
      </c>
      <c r="O15" s="31">
        <v>46921378</v>
      </c>
      <c r="P15" s="31">
        <v>17397</v>
      </c>
      <c r="Q15" s="31">
        <v>31113928</v>
      </c>
      <c r="R15" s="31">
        <v>35843</v>
      </c>
      <c r="S15" s="31">
        <v>42627086</v>
      </c>
      <c r="T15" s="169">
        <v>13328</v>
      </c>
      <c r="U15" s="170">
        <v>26886228</v>
      </c>
      <c r="V15" s="95" t="str">
        <f t="shared" si="0"/>
        <v>11월</v>
      </c>
      <c r="W15" s="171">
        <f>'3.어업별 위판고'!B16</f>
        <v>13328</v>
      </c>
      <c r="X15" s="171">
        <f>'3.어업별 위판고'!C16</f>
        <v>26886228</v>
      </c>
      <c r="Y15" s="171">
        <f>'4. 수협별 위판고'!B15</f>
        <v>13328</v>
      </c>
      <c r="Z15" s="171">
        <f>'4. 수협별 위판고'!C15</f>
        <v>26886228</v>
      </c>
      <c r="AA15" s="177">
        <f>'5.어종별 위판고 및 단가'!B15</f>
        <v>13328</v>
      </c>
      <c r="AB15" s="177">
        <f>'5.어종별 위판고 및 단가'!C15</f>
        <v>26886228</v>
      </c>
      <c r="AC15" s="91"/>
    </row>
    <row r="16" spans="1:29" ht="111.95" customHeight="1" x14ac:dyDescent="0.3">
      <c r="A16" s="26" t="s">
        <v>95</v>
      </c>
      <c r="B16" s="31">
        <v>24999</v>
      </c>
      <c r="C16" s="31">
        <v>60725201</v>
      </c>
      <c r="D16" s="31">
        <v>46468</v>
      </c>
      <c r="E16" s="31">
        <v>68428346</v>
      </c>
      <c r="F16" s="31">
        <v>35853</v>
      </c>
      <c r="G16" s="31">
        <v>62029770</v>
      </c>
      <c r="H16" s="31">
        <v>37405</v>
      </c>
      <c r="I16" s="31">
        <v>51445954</v>
      </c>
      <c r="J16" s="31">
        <v>35208</v>
      </c>
      <c r="K16" s="31">
        <v>47678419</v>
      </c>
      <c r="L16" s="31">
        <v>29268</v>
      </c>
      <c r="M16" s="31">
        <v>47893331</v>
      </c>
      <c r="N16" s="31">
        <v>31384</v>
      </c>
      <c r="O16" s="31">
        <v>48184504</v>
      </c>
      <c r="P16" s="31">
        <v>31836</v>
      </c>
      <c r="Q16" s="31">
        <v>38915486</v>
      </c>
      <c r="R16" s="31">
        <v>19787</v>
      </c>
      <c r="S16" s="31">
        <v>26978759</v>
      </c>
      <c r="T16" s="169">
        <v>35387</v>
      </c>
      <c r="U16" s="170">
        <v>42876693</v>
      </c>
      <c r="V16" s="95" t="str">
        <f t="shared" si="0"/>
        <v>12월</v>
      </c>
      <c r="W16" s="171">
        <f>'3.어업별 위판고'!B17</f>
        <v>35387</v>
      </c>
      <c r="X16" s="171">
        <f>'3.어업별 위판고'!C17</f>
        <v>42876693</v>
      </c>
      <c r="Y16" s="171">
        <f>'4. 수협별 위판고'!B16</f>
        <v>35387</v>
      </c>
      <c r="Z16" s="171">
        <f>'4. 수협별 위판고'!C16</f>
        <v>42876693</v>
      </c>
      <c r="AA16" s="171">
        <f>'5.어종별 위판고 및 단가'!B16</f>
        <v>35387</v>
      </c>
      <c r="AB16" s="171">
        <f>'5.어종별 위판고 및 단가'!C16</f>
        <v>42876693</v>
      </c>
      <c r="AC16" s="91"/>
    </row>
    <row r="17" spans="1:29" ht="111.95" customHeight="1" x14ac:dyDescent="0.3">
      <c r="A17" s="27" t="s">
        <v>97</v>
      </c>
      <c r="B17" s="33">
        <v>196607</v>
      </c>
      <c r="C17" s="33">
        <v>380744112</v>
      </c>
      <c r="D17" s="33">
        <v>221967</v>
      </c>
      <c r="E17" s="33">
        <v>472286056</v>
      </c>
      <c r="F17" s="33">
        <v>199933</v>
      </c>
      <c r="G17" s="33">
        <v>437516917</v>
      </c>
      <c r="H17" s="33">
        <v>186055</v>
      </c>
      <c r="I17" s="33">
        <v>347059711</v>
      </c>
      <c r="J17" s="33">
        <v>169570</v>
      </c>
      <c r="K17" s="33">
        <v>321802342</v>
      </c>
      <c r="L17" s="33">
        <v>190840</v>
      </c>
      <c r="M17" s="33">
        <v>322049122</v>
      </c>
      <c r="N17" s="33">
        <v>183940</v>
      </c>
      <c r="O17" s="33">
        <v>301359981</v>
      </c>
      <c r="P17" s="33">
        <v>138524</v>
      </c>
      <c r="Q17" s="33">
        <v>268020763</v>
      </c>
      <c r="R17" s="33">
        <v>189595</v>
      </c>
      <c r="S17" s="33">
        <v>271909330</v>
      </c>
      <c r="T17" s="154">
        <f>SUM(T5:T16)</f>
        <v>124328</v>
      </c>
      <c r="U17" s="35">
        <f>SUM(U5:U16)</f>
        <v>233469708</v>
      </c>
      <c r="V17" s="95" t="str">
        <f t="shared" si="0"/>
        <v>합 계</v>
      </c>
      <c r="W17" s="171">
        <f>'3.어업별 위판고'!B18</f>
        <v>124328</v>
      </c>
      <c r="X17" s="171">
        <f>'3.어업별 위판고'!C18</f>
        <v>233469708</v>
      </c>
      <c r="Y17" s="171">
        <f>'4. 수협별 위판고'!B17</f>
        <v>124328</v>
      </c>
      <c r="Z17" s="171">
        <f>'4. 수협별 위판고'!C17</f>
        <v>233469708</v>
      </c>
      <c r="AA17" s="171">
        <f>'5.어종별 위판고 및 단가'!B17</f>
        <v>124327.374</v>
      </c>
      <c r="AB17" s="171">
        <f>'5.어종별 위판고 및 단가'!C17</f>
        <v>233469707.5</v>
      </c>
      <c r="AC17" s="91"/>
    </row>
  </sheetData>
  <mergeCells count="17">
    <mergeCell ref="L3:M3"/>
    <mergeCell ref="W3:X3"/>
    <mergeCell ref="Y3:Z3"/>
    <mergeCell ref="AA3:AB3"/>
    <mergeCell ref="A1:K1"/>
    <mergeCell ref="L1:U1"/>
    <mergeCell ref="A3:A4"/>
    <mergeCell ref="B3:C3"/>
    <mergeCell ref="D3:E3"/>
    <mergeCell ref="N3:O3"/>
    <mergeCell ref="P3:Q3"/>
    <mergeCell ref="R3:S3"/>
    <mergeCell ref="T3:U3"/>
    <mergeCell ref="A2:U2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0" pageOrder="overThenDown" orientation="portrait" useFirstPageNumber="1" r:id="rId1"/>
  <headerFooter>
    <oddFooter>&amp;C&amp;30&amp;P</oddFooter>
  </headerFooter>
  <colBreaks count="1" manualBreakCount="1">
    <brk id="11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W21"/>
  <sheetViews>
    <sheetView view="pageBreakPreview" zoomScale="40" zoomScaleSheetLayoutView="40" workbookViewId="0">
      <pane xSplit="1" ySplit="5" topLeftCell="B15" activePane="bottomRight" state="frozen"/>
      <selection activeCell="O11" sqref="O11"/>
      <selection pane="topRight" activeCell="O11" sqref="O11"/>
      <selection pane="bottomLeft" activeCell="O11" sqref="O11"/>
      <selection pane="bottomRight" activeCell="F18" sqref="F18"/>
    </sheetView>
  </sheetViews>
  <sheetFormatPr defaultRowHeight="31.5" x14ac:dyDescent="0.3"/>
  <cols>
    <col min="1" max="1" width="17.5" style="1" customWidth="1"/>
    <col min="2" max="3" width="27.375" style="2" customWidth="1"/>
    <col min="4" max="5" width="25.5" style="2" customWidth="1"/>
    <col min="6" max="7" width="23.25" style="2" customWidth="1"/>
    <col min="8" max="9" width="20" style="2" customWidth="1"/>
    <col min="10" max="10" width="18.375" style="2" customWidth="1"/>
    <col min="11" max="11" width="23.5" style="2" customWidth="1"/>
    <col min="12" max="12" width="18.375" style="2" customWidth="1"/>
    <col min="13" max="13" width="23.5" style="2" customWidth="1"/>
    <col min="14" max="14" width="18.375" style="2" customWidth="1"/>
    <col min="15" max="15" width="23.5" style="2" customWidth="1"/>
    <col min="16" max="16" width="18.375" style="2" customWidth="1"/>
    <col min="17" max="17" width="23.5" style="2" customWidth="1"/>
    <col min="18" max="18" width="18.375" style="2" customWidth="1"/>
    <col min="19" max="19" width="23.5" style="2" customWidth="1"/>
    <col min="21" max="23" width="9" style="91"/>
  </cols>
  <sheetData>
    <row r="1" spans="1:19" ht="165.75" customHeight="1" x14ac:dyDescent="0.3">
      <c r="A1" s="208" t="s">
        <v>99</v>
      </c>
      <c r="B1" s="208"/>
      <c r="C1" s="208"/>
      <c r="D1" s="208"/>
      <c r="E1" s="208"/>
      <c r="F1" s="208"/>
      <c r="G1" s="208"/>
      <c r="H1" s="208"/>
      <c r="I1" s="208"/>
      <c r="J1" s="209" t="s">
        <v>100</v>
      </c>
      <c r="K1" s="209"/>
      <c r="L1" s="209"/>
      <c r="M1" s="209"/>
      <c r="N1" s="209"/>
      <c r="O1" s="209"/>
      <c r="P1" s="209"/>
      <c r="Q1" s="209"/>
      <c r="R1" s="209"/>
      <c r="S1" s="209"/>
    </row>
    <row r="2" spans="1:19" ht="39.950000000000003" customHeight="1" x14ac:dyDescent="0.3">
      <c r="A2" s="207" t="s">
        <v>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</row>
    <row r="3" spans="1:19" ht="65.099999999999994" customHeight="1" x14ac:dyDescent="0.3">
      <c r="A3" s="218" t="s">
        <v>18</v>
      </c>
      <c r="B3" s="216" t="s">
        <v>0</v>
      </c>
      <c r="C3" s="216"/>
      <c r="D3" s="216" t="s">
        <v>1</v>
      </c>
      <c r="E3" s="216"/>
      <c r="F3" s="222" t="s">
        <v>143</v>
      </c>
      <c r="G3" s="223"/>
      <c r="H3" s="223"/>
      <c r="I3" s="223"/>
      <c r="J3" s="224" t="s">
        <v>142</v>
      </c>
      <c r="K3" s="224"/>
      <c r="L3" s="224"/>
      <c r="M3" s="225"/>
      <c r="N3" s="217" t="s">
        <v>9</v>
      </c>
      <c r="O3" s="217"/>
      <c r="P3" s="217" t="s">
        <v>141</v>
      </c>
      <c r="Q3" s="217"/>
      <c r="R3" s="217" t="s">
        <v>12</v>
      </c>
      <c r="S3" s="217"/>
    </row>
    <row r="4" spans="1:19" ht="65.099999999999994" customHeight="1" x14ac:dyDescent="0.3">
      <c r="A4" s="219"/>
      <c r="B4" s="216"/>
      <c r="C4" s="216"/>
      <c r="D4" s="216"/>
      <c r="E4" s="216"/>
      <c r="F4" s="216" t="s">
        <v>2</v>
      </c>
      <c r="G4" s="216"/>
      <c r="H4" s="216" t="s">
        <v>3</v>
      </c>
      <c r="I4" s="216"/>
      <c r="J4" s="216" t="s">
        <v>4</v>
      </c>
      <c r="K4" s="216"/>
      <c r="L4" s="216" t="s">
        <v>7</v>
      </c>
      <c r="M4" s="216"/>
      <c r="N4" s="217"/>
      <c r="O4" s="217"/>
      <c r="P4" s="217"/>
      <c r="Q4" s="217"/>
      <c r="R4" s="217"/>
      <c r="S4" s="217"/>
    </row>
    <row r="5" spans="1:19" ht="65.099999999999994" customHeight="1" x14ac:dyDescent="0.3">
      <c r="A5" s="220"/>
      <c r="B5" s="110" t="s">
        <v>5</v>
      </c>
      <c r="C5" s="110" t="s">
        <v>6</v>
      </c>
      <c r="D5" s="110" t="s">
        <v>15</v>
      </c>
      <c r="E5" s="110" t="s">
        <v>6</v>
      </c>
      <c r="F5" s="110" t="s">
        <v>15</v>
      </c>
      <c r="G5" s="110" t="s">
        <v>6</v>
      </c>
      <c r="H5" s="110" t="s">
        <v>15</v>
      </c>
      <c r="I5" s="110" t="s">
        <v>6</v>
      </c>
      <c r="J5" s="110" t="s">
        <v>15</v>
      </c>
      <c r="K5" s="110" t="s">
        <v>6</v>
      </c>
      <c r="L5" s="110" t="s">
        <v>5</v>
      </c>
      <c r="M5" s="110" t="s">
        <v>6</v>
      </c>
      <c r="N5" s="110" t="s">
        <v>15</v>
      </c>
      <c r="O5" s="110" t="s">
        <v>6</v>
      </c>
      <c r="P5" s="110" t="s">
        <v>15</v>
      </c>
      <c r="Q5" s="110" t="s">
        <v>6</v>
      </c>
      <c r="R5" s="110" t="s">
        <v>15</v>
      </c>
      <c r="S5" s="110" t="s">
        <v>6</v>
      </c>
    </row>
    <row r="6" spans="1:19" ht="111.95" customHeight="1" x14ac:dyDescent="0.3">
      <c r="A6" s="5" t="s">
        <v>84</v>
      </c>
      <c r="B6" s="148">
        <f>SUM(D6,F6,N6,P6,R6)</f>
        <v>26923</v>
      </c>
      <c r="C6" s="148">
        <f>SUM(E6,G6,O6,Q6,S6)</f>
        <v>33999520</v>
      </c>
      <c r="D6" s="148">
        <v>25195</v>
      </c>
      <c r="E6" s="148">
        <v>27038568</v>
      </c>
      <c r="F6" s="148">
        <f>SUM(H6,J6,L6)</f>
        <v>1266</v>
      </c>
      <c r="G6" s="148">
        <f>SUM(I6,K6,M6)</f>
        <v>5076380</v>
      </c>
      <c r="H6" s="148">
        <v>93</v>
      </c>
      <c r="I6" s="148">
        <v>692686</v>
      </c>
      <c r="J6" s="148">
        <v>1110</v>
      </c>
      <c r="K6" s="148">
        <v>4002025</v>
      </c>
      <c r="L6" s="148">
        <v>63</v>
      </c>
      <c r="M6" s="148">
        <v>381669</v>
      </c>
      <c r="N6" s="148">
        <v>284</v>
      </c>
      <c r="O6" s="148">
        <v>1614525</v>
      </c>
      <c r="P6" s="148">
        <v>14</v>
      </c>
      <c r="Q6" s="148">
        <v>49626</v>
      </c>
      <c r="R6" s="148">
        <v>164</v>
      </c>
      <c r="S6" s="148">
        <v>220421</v>
      </c>
    </row>
    <row r="7" spans="1:19" ht="111.95" customHeight="1" x14ac:dyDescent="0.3">
      <c r="A7" s="5" t="s">
        <v>85</v>
      </c>
      <c r="B7" s="148">
        <f t="shared" ref="B7:C17" si="0">SUM(D7,F7,N7,P7,R7)</f>
        <v>6590</v>
      </c>
      <c r="C7" s="148">
        <f t="shared" si="0"/>
        <v>18188483</v>
      </c>
      <c r="D7" s="148">
        <v>5716</v>
      </c>
      <c r="E7" s="148">
        <v>14720480</v>
      </c>
      <c r="F7" s="148">
        <f t="shared" ref="F7:G17" si="1">SUM(H7,J7,L7)</f>
        <v>681</v>
      </c>
      <c r="G7" s="148">
        <f t="shared" si="1"/>
        <v>2569017</v>
      </c>
      <c r="H7" s="148">
        <v>138</v>
      </c>
      <c r="I7" s="148">
        <v>795915</v>
      </c>
      <c r="J7" s="148">
        <v>525</v>
      </c>
      <c r="K7" s="148">
        <v>1679052</v>
      </c>
      <c r="L7" s="148">
        <v>18</v>
      </c>
      <c r="M7" s="148">
        <v>94050</v>
      </c>
      <c r="N7" s="148">
        <v>187</v>
      </c>
      <c r="O7" s="148">
        <v>867039</v>
      </c>
      <c r="P7" s="102">
        <v>0</v>
      </c>
      <c r="Q7" s="102">
        <v>0</v>
      </c>
      <c r="R7" s="148">
        <v>6</v>
      </c>
      <c r="S7" s="148">
        <v>31947</v>
      </c>
    </row>
    <row r="8" spans="1:19" ht="111.95" customHeight="1" x14ac:dyDescent="0.3">
      <c r="A8" s="5" t="s">
        <v>86</v>
      </c>
      <c r="B8" s="148">
        <f t="shared" si="0"/>
        <v>5272</v>
      </c>
      <c r="C8" s="148">
        <f t="shared" si="0"/>
        <v>17345733</v>
      </c>
      <c r="D8" s="148">
        <v>4376</v>
      </c>
      <c r="E8" s="148">
        <v>13634093</v>
      </c>
      <c r="F8" s="148">
        <f t="shared" si="1"/>
        <v>614</v>
      </c>
      <c r="G8" s="148">
        <f t="shared" si="1"/>
        <v>2173216</v>
      </c>
      <c r="H8" s="148">
        <v>136</v>
      </c>
      <c r="I8" s="148">
        <v>872147</v>
      </c>
      <c r="J8" s="148">
        <v>405</v>
      </c>
      <c r="K8" s="148">
        <v>1016837</v>
      </c>
      <c r="L8" s="148">
        <v>73</v>
      </c>
      <c r="M8" s="148">
        <v>284232</v>
      </c>
      <c r="N8" s="148">
        <v>245</v>
      </c>
      <c r="O8" s="148">
        <v>1365174</v>
      </c>
      <c r="P8" s="148">
        <v>8</v>
      </c>
      <c r="Q8" s="148">
        <v>36288</v>
      </c>
      <c r="R8" s="148">
        <v>29</v>
      </c>
      <c r="S8" s="148">
        <v>136962</v>
      </c>
    </row>
    <row r="9" spans="1:19" ht="111.95" customHeight="1" x14ac:dyDescent="0.3">
      <c r="A9" s="5" t="s">
        <v>87</v>
      </c>
      <c r="B9" s="148">
        <f t="shared" si="0"/>
        <v>4332</v>
      </c>
      <c r="C9" s="148">
        <f t="shared" si="0"/>
        <v>10945116</v>
      </c>
      <c r="D9" s="148">
        <v>3072</v>
      </c>
      <c r="E9" s="148">
        <v>5912490</v>
      </c>
      <c r="F9" s="148">
        <f t="shared" si="1"/>
        <v>914</v>
      </c>
      <c r="G9" s="148">
        <f t="shared" si="1"/>
        <v>3499501</v>
      </c>
      <c r="H9" s="148">
        <v>161</v>
      </c>
      <c r="I9" s="148">
        <v>1036600</v>
      </c>
      <c r="J9" s="148">
        <v>722</v>
      </c>
      <c r="K9" s="148">
        <v>2339445</v>
      </c>
      <c r="L9" s="148">
        <v>31</v>
      </c>
      <c r="M9" s="148">
        <v>123456</v>
      </c>
      <c r="N9" s="148">
        <v>316</v>
      </c>
      <c r="O9" s="148">
        <v>1400173</v>
      </c>
      <c r="P9" s="148">
        <v>20</v>
      </c>
      <c r="Q9" s="148">
        <v>105050</v>
      </c>
      <c r="R9" s="148">
        <v>10</v>
      </c>
      <c r="S9" s="148">
        <v>27902</v>
      </c>
    </row>
    <row r="10" spans="1:19" ht="111.95" customHeight="1" x14ac:dyDescent="0.3">
      <c r="A10" s="5" t="s">
        <v>88</v>
      </c>
      <c r="B10" s="148">
        <f t="shared" si="0"/>
        <v>756</v>
      </c>
      <c r="C10" s="148">
        <f t="shared" si="0"/>
        <v>3596288</v>
      </c>
      <c r="D10" s="102">
        <v>0</v>
      </c>
      <c r="E10" s="102">
        <v>0</v>
      </c>
      <c r="F10" s="148">
        <f t="shared" si="1"/>
        <v>232</v>
      </c>
      <c r="G10" s="148">
        <f t="shared" si="1"/>
        <v>1080282</v>
      </c>
      <c r="H10" s="148">
        <v>152</v>
      </c>
      <c r="I10" s="148">
        <v>846880</v>
      </c>
      <c r="J10" s="148">
        <v>80</v>
      </c>
      <c r="K10" s="148">
        <v>233402</v>
      </c>
      <c r="L10" s="102">
        <v>0</v>
      </c>
      <c r="M10" s="102">
        <v>0</v>
      </c>
      <c r="N10" s="148">
        <v>384</v>
      </c>
      <c r="O10" s="148">
        <v>2050469</v>
      </c>
      <c r="P10" s="148">
        <v>24</v>
      </c>
      <c r="Q10" s="148">
        <v>90499</v>
      </c>
      <c r="R10" s="148">
        <v>116</v>
      </c>
      <c r="S10" s="148">
        <v>375038</v>
      </c>
    </row>
    <row r="11" spans="1:19" ht="111.95" customHeight="1" x14ac:dyDescent="0.3">
      <c r="A11" s="5" t="s">
        <v>89</v>
      </c>
      <c r="B11" s="148">
        <f t="shared" si="0"/>
        <v>485</v>
      </c>
      <c r="C11" s="148">
        <f t="shared" si="0"/>
        <v>2680959</v>
      </c>
      <c r="D11" s="102">
        <v>0</v>
      </c>
      <c r="E11" s="102">
        <v>0</v>
      </c>
      <c r="F11" s="148">
        <f t="shared" si="1"/>
        <v>14</v>
      </c>
      <c r="G11" s="148">
        <f t="shared" si="1"/>
        <v>67569</v>
      </c>
      <c r="H11" s="148">
        <v>10</v>
      </c>
      <c r="I11" s="148">
        <v>33707</v>
      </c>
      <c r="J11" s="148">
        <v>4</v>
      </c>
      <c r="K11" s="148">
        <v>33862</v>
      </c>
      <c r="L11" s="102">
        <v>0</v>
      </c>
      <c r="M11" s="102">
        <v>0</v>
      </c>
      <c r="N11" s="148">
        <v>279</v>
      </c>
      <c r="O11" s="148">
        <v>1901029</v>
      </c>
      <c r="P11" s="148">
        <v>38</v>
      </c>
      <c r="Q11" s="148">
        <v>124091</v>
      </c>
      <c r="R11" s="148">
        <v>154</v>
      </c>
      <c r="S11" s="148">
        <v>588270</v>
      </c>
    </row>
    <row r="12" spans="1:19" ht="111.95" customHeight="1" x14ac:dyDescent="0.3">
      <c r="A12" s="5" t="s">
        <v>90</v>
      </c>
      <c r="B12" s="148">
        <f t="shared" si="0"/>
        <v>3951</v>
      </c>
      <c r="C12" s="148">
        <f t="shared" si="0"/>
        <v>13150487</v>
      </c>
      <c r="D12" s="148">
        <v>2666</v>
      </c>
      <c r="E12" s="148">
        <v>4762669</v>
      </c>
      <c r="F12" s="148">
        <f t="shared" si="1"/>
        <v>746</v>
      </c>
      <c r="G12" s="148">
        <f t="shared" si="1"/>
        <v>4331847</v>
      </c>
      <c r="H12" s="148">
        <v>174</v>
      </c>
      <c r="I12" s="148">
        <v>1131417</v>
      </c>
      <c r="J12" s="148">
        <v>572</v>
      </c>
      <c r="K12" s="148">
        <v>3200430</v>
      </c>
      <c r="L12" s="102">
        <v>0</v>
      </c>
      <c r="M12" s="102">
        <v>0</v>
      </c>
      <c r="N12" s="148">
        <v>490</v>
      </c>
      <c r="O12" s="148">
        <v>3848407</v>
      </c>
      <c r="P12" s="102">
        <v>0</v>
      </c>
      <c r="Q12" s="102">
        <v>0</v>
      </c>
      <c r="R12" s="148">
        <v>49</v>
      </c>
      <c r="S12" s="148">
        <v>207564</v>
      </c>
    </row>
    <row r="13" spans="1:19" ht="111.95" customHeight="1" x14ac:dyDescent="0.3">
      <c r="A13" s="5" t="s">
        <v>91</v>
      </c>
      <c r="B13" s="148">
        <f t="shared" si="0"/>
        <v>9213</v>
      </c>
      <c r="C13" s="148">
        <f t="shared" si="0"/>
        <v>21411865</v>
      </c>
      <c r="D13" s="148">
        <v>7583</v>
      </c>
      <c r="E13" s="148">
        <v>12024756</v>
      </c>
      <c r="F13" s="148">
        <f t="shared" si="1"/>
        <v>1401</v>
      </c>
      <c r="G13" s="148">
        <f t="shared" si="1"/>
        <v>8085673</v>
      </c>
      <c r="H13" s="148">
        <v>216</v>
      </c>
      <c r="I13" s="148">
        <v>1150553</v>
      </c>
      <c r="J13" s="148">
        <v>1184</v>
      </c>
      <c r="K13" s="148">
        <v>6930640</v>
      </c>
      <c r="L13" s="148">
        <v>1</v>
      </c>
      <c r="M13" s="148">
        <v>4480</v>
      </c>
      <c r="N13" s="148">
        <v>145</v>
      </c>
      <c r="O13" s="148">
        <v>1033308</v>
      </c>
      <c r="P13" s="148">
        <v>22</v>
      </c>
      <c r="Q13" s="148">
        <v>106088</v>
      </c>
      <c r="R13" s="148">
        <v>62</v>
      </c>
      <c r="S13" s="148">
        <v>162040</v>
      </c>
    </row>
    <row r="14" spans="1:19" ht="111.95" customHeight="1" x14ac:dyDescent="0.3">
      <c r="A14" s="5" t="s">
        <v>92</v>
      </c>
      <c r="B14" s="148">
        <f t="shared" si="0"/>
        <v>6732</v>
      </c>
      <c r="C14" s="148">
        <f t="shared" si="0"/>
        <v>15952811</v>
      </c>
      <c r="D14" s="148">
        <v>5387</v>
      </c>
      <c r="E14" s="148">
        <v>9252039</v>
      </c>
      <c r="F14" s="148">
        <f t="shared" si="1"/>
        <v>1065</v>
      </c>
      <c r="G14" s="148">
        <f t="shared" si="1"/>
        <v>5416911</v>
      </c>
      <c r="H14" s="148">
        <v>162</v>
      </c>
      <c r="I14" s="148">
        <v>779400</v>
      </c>
      <c r="J14" s="148">
        <v>835</v>
      </c>
      <c r="K14" s="148">
        <v>4498501</v>
      </c>
      <c r="L14" s="148">
        <v>68</v>
      </c>
      <c r="M14" s="148">
        <v>139010</v>
      </c>
      <c r="N14" s="148">
        <v>154</v>
      </c>
      <c r="O14" s="148">
        <v>770974</v>
      </c>
      <c r="P14" s="148">
        <v>85</v>
      </c>
      <c r="Q14" s="148">
        <v>370042</v>
      </c>
      <c r="R14" s="148">
        <v>41</v>
      </c>
      <c r="S14" s="148">
        <v>142845</v>
      </c>
    </row>
    <row r="15" spans="1:19" ht="111.95" customHeight="1" x14ac:dyDescent="0.3">
      <c r="A15" s="5" t="s">
        <v>93</v>
      </c>
      <c r="B15" s="148">
        <f>SUM(D15,F15,N15,P15,R15)+1</f>
        <v>11359</v>
      </c>
      <c r="C15" s="148">
        <f t="shared" si="0"/>
        <v>26435525</v>
      </c>
      <c r="D15" s="148">
        <v>8039</v>
      </c>
      <c r="E15" s="148">
        <v>14593022</v>
      </c>
      <c r="F15" s="148">
        <f t="shared" si="1"/>
        <v>2683</v>
      </c>
      <c r="G15" s="148">
        <f t="shared" si="1"/>
        <v>9316403</v>
      </c>
      <c r="H15" s="148">
        <v>300</v>
      </c>
      <c r="I15" s="148">
        <v>1000859</v>
      </c>
      <c r="J15" s="148">
        <v>2306</v>
      </c>
      <c r="K15" s="148">
        <v>8111855</v>
      </c>
      <c r="L15" s="148">
        <v>77</v>
      </c>
      <c r="M15" s="148">
        <v>203689</v>
      </c>
      <c r="N15" s="148">
        <v>365</v>
      </c>
      <c r="O15" s="148">
        <v>1288639</v>
      </c>
      <c r="P15" s="148">
        <v>196</v>
      </c>
      <c r="Q15" s="148">
        <v>975488</v>
      </c>
      <c r="R15" s="148">
        <v>75</v>
      </c>
      <c r="S15" s="148">
        <v>261973</v>
      </c>
    </row>
    <row r="16" spans="1:19" ht="111.95" customHeight="1" x14ac:dyDescent="0.3">
      <c r="A16" s="5" t="s">
        <v>94</v>
      </c>
      <c r="B16" s="148">
        <f t="shared" si="0"/>
        <v>13328</v>
      </c>
      <c r="C16" s="148">
        <f t="shared" si="0"/>
        <v>26886228</v>
      </c>
      <c r="D16" s="148">
        <v>10796</v>
      </c>
      <c r="E16" s="148">
        <v>18251096</v>
      </c>
      <c r="F16" s="148">
        <f t="shared" si="1"/>
        <v>1927</v>
      </c>
      <c r="G16" s="148">
        <f t="shared" si="1"/>
        <v>6449015</v>
      </c>
      <c r="H16" s="148">
        <v>270</v>
      </c>
      <c r="I16" s="148">
        <v>977851</v>
      </c>
      <c r="J16" s="148">
        <v>971</v>
      </c>
      <c r="K16" s="148">
        <v>4002444</v>
      </c>
      <c r="L16" s="148">
        <v>686</v>
      </c>
      <c r="M16" s="148">
        <v>1468720</v>
      </c>
      <c r="N16" s="148">
        <v>457</v>
      </c>
      <c r="O16" s="148">
        <v>1561698</v>
      </c>
      <c r="P16" s="148">
        <v>36</v>
      </c>
      <c r="Q16" s="148">
        <v>225780</v>
      </c>
      <c r="R16" s="148">
        <v>112</v>
      </c>
      <c r="S16" s="148">
        <v>398639</v>
      </c>
    </row>
    <row r="17" spans="1:19" ht="111.95" customHeight="1" x14ac:dyDescent="0.3">
      <c r="A17" s="5" t="s">
        <v>95</v>
      </c>
      <c r="B17" s="148">
        <f>SUM(D17,F17,N17,P17,R17)-1</f>
        <v>35387</v>
      </c>
      <c r="C17" s="148">
        <f t="shared" si="0"/>
        <v>42876693</v>
      </c>
      <c r="D17" s="148">
        <v>32711</v>
      </c>
      <c r="E17" s="148">
        <v>33235775</v>
      </c>
      <c r="F17" s="148">
        <f t="shared" si="1"/>
        <v>2096</v>
      </c>
      <c r="G17" s="148">
        <f t="shared" si="1"/>
        <v>7181715</v>
      </c>
      <c r="H17" s="148">
        <v>340</v>
      </c>
      <c r="I17" s="148">
        <v>1248824</v>
      </c>
      <c r="J17" s="148">
        <v>997</v>
      </c>
      <c r="K17" s="148">
        <v>4221272</v>
      </c>
      <c r="L17" s="148">
        <v>759</v>
      </c>
      <c r="M17" s="148">
        <v>1711619</v>
      </c>
      <c r="N17" s="148">
        <v>428</v>
      </c>
      <c r="O17" s="148">
        <v>1798272</v>
      </c>
      <c r="P17" s="148">
        <v>88</v>
      </c>
      <c r="Q17" s="148">
        <v>381149</v>
      </c>
      <c r="R17" s="148">
        <v>65</v>
      </c>
      <c r="S17" s="148">
        <v>279782</v>
      </c>
    </row>
    <row r="18" spans="1:19" ht="111.95" customHeight="1" x14ac:dyDescent="0.3">
      <c r="A18" s="41" t="s">
        <v>97</v>
      </c>
      <c r="B18" s="155">
        <f>SUM(B6:B17)</f>
        <v>124328</v>
      </c>
      <c r="C18" s="149">
        <f t="shared" ref="C18:S18" si="2">SUM(C6:C17)</f>
        <v>233469708</v>
      </c>
      <c r="D18" s="149">
        <v>105541</v>
      </c>
      <c r="E18" s="149">
        <v>153424988</v>
      </c>
      <c r="F18" s="149">
        <f t="shared" si="2"/>
        <v>13639</v>
      </c>
      <c r="G18" s="172">
        <f t="shared" si="2"/>
        <v>55247529</v>
      </c>
      <c r="H18" s="149">
        <f t="shared" si="2"/>
        <v>2152</v>
      </c>
      <c r="I18" s="36">
        <f t="shared" si="2"/>
        <v>10566839</v>
      </c>
      <c r="J18" s="149">
        <f t="shared" si="2"/>
        <v>9711</v>
      </c>
      <c r="K18" s="149">
        <f t="shared" si="2"/>
        <v>40269765</v>
      </c>
      <c r="L18" s="149">
        <f t="shared" si="2"/>
        <v>1776</v>
      </c>
      <c r="M18" s="149">
        <f t="shared" si="2"/>
        <v>4410925</v>
      </c>
      <c r="N18" s="155">
        <f>SUM(N6:N17)</f>
        <v>3734</v>
      </c>
      <c r="O18" s="172">
        <f t="shared" si="2"/>
        <v>19499707</v>
      </c>
      <c r="P18" s="149">
        <f t="shared" si="2"/>
        <v>531</v>
      </c>
      <c r="Q18" s="149">
        <f t="shared" si="2"/>
        <v>2464101</v>
      </c>
      <c r="R18" s="150">
        <f t="shared" si="2"/>
        <v>883</v>
      </c>
      <c r="S18" s="150">
        <f t="shared" si="2"/>
        <v>2833383</v>
      </c>
    </row>
    <row r="21" spans="1:19" s="91" customFormat="1" ht="105" customHeight="1" x14ac:dyDescent="0.3">
      <c r="A21" s="93"/>
      <c r="C21" s="92"/>
      <c r="F21" s="92"/>
      <c r="G21" s="92"/>
    </row>
  </sheetData>
  <mergeCells count="15">
    <mergeCell ref="A1:I1"/>
    <mergeCell ref="J1:S1"/>
    <mergeCell ref="F3:I3"/>
    <mergeCell ref="J3:M3"/>
    <mergeCell ref="R3:S4"/>
    <mergeCell ref="F4:G4"/>
    <mergeCell ref="H4:I4"/>
    <mergeCell ref="J4:K4"/>
    <mergeCell ref="L4:M4"/>
    <mergeCell ref="A2:S2"/>
    <mergeCell ref="A3:A5"/>
    <mergeCell ref="B3:C4"/>
    <mergeCell ref="D3:E4"/>
    <mergeCell ref="N3:O4"/>
    <mergeCell ref="P3:Q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2" pageOrder="overThenDown" orientation="portrait" useFirstPageNumber="1" r:id="rId1"/>
  <headerFooter>
    <oddFooter>&amp;C&amp;30&amp;P</oddFooter>
  </headerFooter>
  <colBreaks count="1" manualBreakCount="1">
    <brk id="9" max="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FF00"/>
  </sheetPr>
  <dimension ref="A1:M22"/>
  <sheetViews>
    <sheetView view="pageBreakPreview" zoomScale="40" zoomScaleSheetLayoutView="40" workbookViewId="0">
      <pane xSplit="1" ySplit="4" topLeftCell="B5" activePane="bottomRight" state="frozen"/>
      <selection activeCell="O11" sqref="O11"/>
      <selection pane="topRight" activeCell="O11" sqref="O11"/>
      <selection pane="bottomLeft" activeCell="O11" sqref="O11"/>
      <selection pane="bottomRight" activeCell="I8" sqref="I8"/>
    </sheetView>
  </sheetViews>
  <sheetFormatPr defaultRowHeight="19.5" x14ac:dyDescent="0.3"/>
  <cols>
    <col min="1" max="1" width="17.5" style="1" customWidth="1"/>
    <col min="2" max="2" width="26.5" style="2" customWidth="1"/>
    <col min="3" max="3" width="37.875" style="2" customWidth="1"/>
    <col min="4" max="4" width="26.5" style="2" customWidth="1"/>
    <col min="5" max="5" width="37.875" style="2" customWidth="1"/>
    <col min="6" max="6" width="26.5" style="2" customWidth="1"/>
    <col min="7" max="7" width="37.875" style="2" customWidth="1"/>
    <col min="8" max="8" width="29.375" style="2" customWidth="1"/>
    <col min="9" max="9" width="40.375" style="2" customWidth="1"/>
    <col min="10" max="10" width="29.375" style="2" customWidth="1"/>
    <col min="11" max="11" width="40.375" style="2" customWidth="1"/>
    <col min="12" max="12" width="29.375" style="2" customWidth="1"/>
    <col min="13" max="13" width="40.375" style="2" customWidth="1"/>
  </cols>
  <sheetData>
    <row r="1" spans="1:13" ht="165.75" customHeight="1" x14ac:dyDescent="0.3">
      <c r="A1" s="208" t="s">
        <v>101</v>
      </c>
      <c r="B1" s="208"/>
      <c r="C1" s="208"/>
      <c r="D1" s="208"/>
      <c r="E1" s="208"/>
      <c r="F1" s="208"/>
      <c r="G1" s="208"/>
      <c r="H1" s="209" t="s">
        <v>102</v>
      </c>
      <c r="I1" s="209"/>
      <c r="J1" s="209"/>
      <c r="K1" s="209"/>
      <c r="L1" s="209"/>
      <c r="M1" s="209"/>
    </row>
    <row r="2" spans="1:13" ht="39.950000000000003" customHeight="1" x14ac:dyDescent="0.3">
      <c r="A2" s="207" t="s">
        <v>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</row>
    <row r="3" spans="1:13" ht="97.5" customHeight="1" x14ac:dyDescent="0.3">
      <c r="A3" s="218" t="s">
        <v>18</v>
      </c>
      <c r="B3" s="216" t="s">
        <v>0</v>
      </c>
      <c r="C3" s="216"/>
      <c r="D3" s="216" t="s">
        <v>103</v>
      </c>
      <c r="E3" s="216"/>
      <c r="F3" s="213" t="s">
        <v>104</v>
      </c>
      <c r="G3" s="214"/>
      <c r="H3" s="217" t="s">
        <v>105</v>
      </c>
      <c r="I3" s="217"/>
      <c r="J3" s="217" t="s">
        <v>106</v>
      </c>
      <c r="K3" s="217"/>
      <c r="L3" s="217" t="s">
        <v>12</v>
      </c>
      <c r="M3" s="217"/>
    </row>
    <row r="4" spans="1:13" ht="97.5" customHeight="1" x14ac:dyDescent="0.3">
      <c r="A4" s="220"/>
      <c r="B4" s="110" t="s">
        <v>5</v>
      </c>
      <c r="C4" s="110" t="s">
        <v>6</v>
      </c>
      <c r="D4" s="110" t="s">
        <v>15</v>
      </c>
      <c r="E4" s="110" t="s">
        <v>6</v>
      </c>
      <c r="F4" s="110" t="s">
        <v>15</v>
      </c>
      <c r="G4" s="110" t="s">
        <v>6</v>
      </c>
      <c r="H4" s="110" t="s">
        <v>15</v>
      </c>
      <c r="I4" s="110" t="s">
        <v>6</v>
      </c>
      <c r="J4" s="110" t="s">
        <v>15</v>
      </c>
      <c r="K4" s="110" t="s">
        <v>6</v>
      </c>
      <c r="L4" s="110" t="s">
        <v>15</v>
      </c>
      <c r="M4" s="110" t="s">
        <v>6</v>
      </c>
    </row>
    <row r="5" spans="1:13" ht="111.95" customHeight="1" x14ac:dyDescent="0.3">
      <c r="A5" s="5" t="s">
        <v>84</v>
      </c>
      <c r="B5" s="139">
        <f>SUM(D5,F5,H5,J5,L5)</f>
        <v>26923</v>
      </c>
      <c r="C5" s="139">
        <f>SUM(E5,G5,I5,K5,M5)</f>
        <v>33999520</v>
      </c>
      <c r="D5" s="139">
        <v>25195</v>
      </c>
      <c r="E5" s="139">
        <v>27038568</v>
      </c>
      <c r="F5" s="139">
        <v>1266</v>
      </c>
      <c r="G5" s="139">
        <v>5076380</v>
      </c>
      <c r="H5" s="139">
        <v>284</v>
      </c>
      <c r="I5" s="139">
        <v>1614525</v>
      </c>
      <c r="J5" s="139">
        <v>14</v>
      </c>
      <c r="K5" s="139">
        <v>49626</v>
      </c>
      <c r="L5" s="139">
        <v>164</v>
      </c>
      <c r="M5" s="139">
        <v>220421</v>
      </c>
    </row>
    <row r="6" spans="1:13" ht="111.95" customHeight="1" x14ac:dyDescent="0.3">
      <c r="A6" s="5" t="s">
        <v>85</v>
      </c>
      <c r="B6" s="139">
        <f t="shared" ref="B6:C16" si="0">SUM(D6,F6,H6,J6,L6)</f>
        <v>6590</v>
      </c>
      <c r="C6" s="139">
        <f>SUM(E6,G6,I6,K6,M6)</f>
        <v>18188483</v>
      </c>
      <c r="D6" s="139">
        <v>5716</v>
      </c>
      <c r="E6" s="139">
        <v>14720480</v>
      </c>
      <c r="F6" s="139">
        <v>681</v>
      </c>
      <c r="G6" s="139">
        <v>2569017</v>
      </c>
      <c r="H6" s="139">
        <v>187</v>
      </c>
      <c r="I6" s="139">
        <v>867039</v>
      </c>
      <c r="J6" s="139">
        <v>0</v>
      </c>
      <c r="K6" s="139">
        <v>0</v>
      </c>
      <c r="L6" s="139">
        <v>6</v>
      </c>
      <c r="M6" s="139">
        <v>31947</v>
      </c>
    </row>
    <row r="7" spans="1:13" ht="111.95" customHeight="1" x14ac:dyDescent="0.3">
      <c r="A7" s="5" t="s">
        <v>86</v>
      </c>
      <c r="B7" s="139">
        <f t="shared" si="0"/>
        <v>5272</v>
      </c>
      <c r="C7" s="139">
        <f t="shared" si="0"/>
        <v>17345733</v>
      </c>
      <c r="D7" s="139">
        <v>4376</v>
      </c>
      <c r="E7" s="139">
        <v>13634093</v>
      </c>
      <c r="F7" s="139">
        <v>614</v>
      </c>
      <c r="G7" s="139">
        <v>2173216</v>
      </c>
      <c r="H7" s="139">
        <v>245</v>
      </c>
      <c r="I7" s="139">
        <v>1365174</v>
      </c>
      <c r="J7" s="139">
        <v>8</v>
      </c>
      <c r="K7" s="139">
        <v>36288</v>
      </c>
      <c r="L7" s="139">
        <v>29</v>
      </c>
      <c r="M7" s="139">
        <v>136962</v>
      </c>
    </row>
    <row r="8" spans="1:13" ht="111.95" customHeight="1" x14ac:dyDescent="0.3">
      <c r="A8" s="5" t="s">
        <v>87</v>
      </c>
      <c r="B8" s="139">
        <f t="shared" si="0"/>
        <v>4332</v>
      </c>
      <c r="C8" s="139">
        <f>SUM(E8,G8,I8,K8,M8)</f>
        <v>10945116</v>
      </c>
      <c r="D8" s="139">
        <v>3072</v>
      </c>
      <c r="E8" s="139">
        <v>5912490</v>
      </c>
      <c r="F8" s="139">
        <v>914</v>
      </c>
      <c r="G8" s="139">
        <v>3499501</v>
      </c>
      <c r="H8" s="139">
        <v>316</v>
      </c>
      <c r="I8" s="139">
        <v>1400173</v>
      </c>
      <c r="J8" s="139">
        <v>20</v>
      </c>
      <c r="K8" s="139">
        <v>105050</v>
      </c>
      <c r="L8" s="139">
        <v>10</v>
      </c>
      <c r="M8" s="139">
        <v>27902</v>
      </c>
    </row>
    <row r="9" spans="1:13" ht="111.95" customHeight="1" x14ac:dyDescent="0.3">
      <c r="A9" s="5" t="s">
        <v>88</v>
      </c>
      <c r="B9" s="139">
        <f t="shared" si="0"/>
        <v>756</v>
      </c>
      <c r="C9" s="139">
        <f t="shared" si="0"/>
        <v>3596288</v>
      </c>
      <c r="D9" s="139">
        <v>0</v>
      </c>
      <c r="E9" s="139">
        <v>0</v>
      </c>
      <c r="F9" s="139">
        <v>232</v>
      </c>
      <c r="G9" s="139">
        <v>1080282</v>
      </c>
      <c r="H9" s="139">
        <v>384</v>
      </c>
      <c r="I9" s="139">
        <v>2050469</v>
      </c>
      <c r="J9" s="139">
        <v>24</v>
      </c>
      <c r="K9" s="139">
        <v>90499</v>
      </c>
      <c r="L9" s="139">
        <v>116</v>
      </c>
      <c r="M9" s="139">
        <v>375038</v>
      </c>
    </row>
    <row r="10" spans="1:13" ht="111.95" customHeight="1" x14ac:dyDescent="0.3">
      <c r="A10" s="5" t="s">
        <v>89</v>
      </c>
      <c r="B10" s="139">
        <f t="shared" si="0"/>
        <v>485</v>
      </c>
      <c r="C10" s="139">
        <f t="shared" si="0"/>
        <v>2680959</v>
      </c>
      <c r="D10" s="139">
        <v>0</v>
      </c>
      <c r="E10" s="139">
        <v>0</v>
      </c>
      <c r="F10" s="139">
        <v>14</v>
      </c>
      <c r="G10" s="139">
        <v>67569</v>
      </c>
      <c r="H10" s="139">
        <v>278</v>
      </c>
      <c r="I10" s="139">
        <v>1901029</v>
      </c>
      <c r="J10" s="139">
        <v>38</v>
      </c>
      <c r="K10" s="139">
        <v>124091</v>
      </c>
      <c r="L10" s="139">
        <v>155</v>
      </c>
      <c r="M10" s="139">
        <v>588270</v>
      </c>
    </row>
    <row r="11" spans="1:13" ht="111.95" customHeight="1" x14ac:dyDescent="0.3">
      <c r="A11" s="5" t="s">
        <v>90</v>
      </c>
      <c r="B11" s="139">
        <f t="shared" si="0"/>
        <v>3951</v>
      </c>
      <c r="C11" s="139">
        <f t="shared" si="0"/>
        <v>13150487</v>
      </c>
      <c r="D11" s="139">
        <v>2666</v>
      </c>
      <c r="E11" s="139">
        <v>4762669</v>
      </c>
      <c r="F11" s="139">
        <v>746</v>
      </c>
      <c r="G11" s="139">
        <v>4331847</v>
      </c>
      <c r="H11" s="139">
        <v>490</v>
      </c>
      <c r="I11" s="139">
        <v>3848407</v>
      </c>
      <c r="J11" s="139">
        <v>0</v>
      </c>
      <c r="K11" s="139">
        <v>0</v>
      </c>
      <c r="L11" s="139">
        <v>49</v>
      </c>
      <c r="M11" s="139">
        <v>207564</v>
      </c>
    </row>
    <row r="12" spans="1:13" ht="111.95" customHeight="1" x14ac:dyDescent="0.3">
      <c r="A12" s="5" t="s">
        <v>91</v>
      </c>
      <c r="B12" s="139">
        <f t="shared" si="0"/>
        <v>9213</v>
      </c>
      <c r="C12" s="139">
        <f t="shared" si="0"/>
        <v>21411865</v>
      </c>
      <c r="D12" s="139">
        <v>7583</v>
      </c>
      <c r="E12" s="139">
        <v>12024756</v>
      </c>
      <c r="F12" s="139">
        <v>1401</v>
      </c>
      <c r="G12" s="139">
        <v>8085673</v>
      </c>
      <c r="H12" s="139">
        <v>145</v>
      </c>
      <c r="I12" s="139">
        <v>1033308</v>
      </c>
      <c r="J12" s="139">
        <v>22</v>
      </c>
      <c r="K12" s="139">
        <v>106088</v>
      </c>
      <c r="L12" s="139">
        <v>62</v>
      </c>
      <c r="M12" s="139">
        <v>162040</v>
      </c>
    </row>
    <row r="13" spans="1:13" ht="111.95" customHeight="1" x14ac:dyDescent="0.3">
      <c r="A13" s="5" t="s">
        <v>92</v>
      </c>
      <c r="B13" s="139">
        <f t="shared" si="0"/>
        <v>6732</v>
      </c>
      <c r="C13" s="139">
        <f t="shared" si="0"/>
        <v>15952811</v>
      </c>
      <c r="D13" s="139">
        <v>5387</v>
      </c>
      <c r="E13" s="139">
        <v>9252039</v>
      </c>
      <c r="F13" s="139">
        <v>1065</v>
      </c>
      <c r="G13" s="139">
        <v>5416911</v>
      </c>
      <c r="H13" s="139">
        <v>154</v>
      </c>
      <c r="I13" s="139">
        <v>770974</v>
      </c>
      <c r="J13" s="139">
        <v>85</v>
      </c>
      <c r="K13" s="139">
        <v>370042</v>
      </c>
      <c r="L13" s="139">
        <v>41</v>
      </c>
      <c r="M13" s="139">
        <v>142845</v>
      </c>
    </row>
    <row r="14" spans="1:13" ht="111.95" customHeight="1" x14ac:dyDescent="0.3">
      <c r="A14" s="5" t="s">
        <v>93</v>
      </c>
      <c r="B14" s="139">
        <f t="shared" si="0"/>
        <v>11359</v>
      </c>
      <c r="C14" s="139">
        <f t="shared" si="0"/>
        <v>26435525</v>
      </c>
      <c r="D14" s="139">
        <v>8039</v>
      </c>
      <c r="E14" s="139">
        <v>14593022</v>
      </c>
      <c r="F14" s="139">
        <v>2684</v>
      </c>
      <c r="G14" s="139">
        <v>9316403</v>
      </c>
      <c r="H14" s="139">
        <v>365</v>
      </c>
      <c r="I14" s="139">
        <v>1288639</v>
      </c>
      <c r="J14" s="139">
        <v>196</v>
      </c>
      <c r="K14" s="139">
        <v>975488</v>
      </c>
      <c r="L14" s="139">
        <v>75</v>
      </c>
      <c r="M14" s="139">
        <v>261973</v>
      </c>
    </row>
    <row r="15" spans="1:13" ht="111.95" customHeight="1" x14ac:dyDescent="0.3">
      <c r="A15" s="5" t="s">
        <v>94</v>
      </c>
      <c r="B15" s="139">
        <f t="shared" si="0"/>
        <v>13328</v>
      </c>
      <c r="C15" s="139">
        <f t="shared" si="0"/>
        <v>26886228</v>
      </c>
      <c r="D15" s="139">
        <v>10796</v>
      </c>
      <c r="E15" s="139">
        <v>18251096</v>
      </c>
      <c r="F15" s="139">
        <v>1927</v>
      </c>
      <c r="G15" s="139">
        <v>6449015</v>
      </c>
      <c r="H15" s="139">
        <v>457</v>
      </c>
      <c r="I15" s="139">
        <v>1561698</v>
      </c>
      <c r="J15" s="139">
        <v>36</v>
      </c>
      <c r="K15" s="139">
        <v>225780</v>
      </c>
      <c r="L15" s="139">
        <v>112</v>
      </c>
      <c r="M15" s="139">
        <v>398639</v>
      </c>
    </row>
    <row r="16" spans="1:13" ht="111.95" customHeight="1" x14ac:dyDescent="0.3">
      <c r="A16" s="5" t="s">
        <v>95</v>
      </c>
      <c r="B16" s="139">
        <f t="shared" si="0"/>
        <v>35387</v>
      </c>
      <c r="C16" s="139">
        <f>SUM(E16,G16,I16,K16,M16)</f>
        <v>42876693</v>
      </c>
      <c r="D16" s="139">
        <v>32711</v>
      </c>
      <c r="E16" s="139">
        <v>33235775</v>
      </c>
      <c r="F16" s="139">
        <v>2095</v>
      </c>
      <c r="G16" s="139">
        <v>7181715</v>
      </c>
      <c r="H16" s="139">
        <f>428+1</f>
        <v>429</v>
      </c>
      <c r="I16" s="139">
        <v>1798272</v>
      </c>
      <c r="J16" s="139">
        <v>88</v>
      </c>
      <c r="K16" s="139">
        <v>381149</v>
      </c>
      <c r="L16" s="139">
        <f>65-1</f>
        <v>64</v>
      </c>
      <c r="M16" s="139">
        <v>279782</v>
      </c>
    </row>
    <row r="17" spans="1:13" ht="111.95" customHeight="1" x14ac:dyDescent="0.3">
      <c r="A17" s="25" t="s">
        <v>97</v>
      </c>
      <c r="B17" s="178">
        <f>SUM(B5:B16)</f>
        <v>124328</v>
      </c>
      <c r="C17" s="178">
        <f t="shared" ref="C17:M17" si="1">SUM(C5:C16)</f>
        <v>233469708</v>
      </c>
      <c r="D17" s="178">
        <f t="shared" si="1"/>
        <v>105541</v>
      </c>
      <c r="E17" s="178">
        <f t="shared" si="1"/>
        <v>153424988</v>
      </c>
      <c r="F17" s="178">
        <f t="shared" si="1"/>
        <v>13639</v>
      </c>
      <c r="G17" s="179">
        <f t="shared" si="1"/>
        <v>55247529</v>
      </c>
      <c r="H17" s="178">
        <f t="shared" si="1"/>
        <v>3734</v>
      </c>
      <c r="I17" s="179">
        <f t="shared" si="1"/>
        <v>19499707</v>
      </c>
      <c r="J17" s="178">
        <f t="shared" si="1"/>
        <v>531</v>
      </c>
      <c r="K17" s="178">
        <f t="shared" si="1"/>
        <v>2464101</v>
      </c>
      <c r="L17" s="178">
        <f t="shared" si="1"/>
        <v>883</v>
      </c>
      <c r="M17" s="179">
        <f t="shared" si="1"/>
        <v>2833383</v>
      </c>
    </row>
    <row r="22" spans="1:13" ht="91.15" customHeight="1" x14ac:dyDescent="0.3">
      <c r="C22" s="165"/>
    </row>
  </sheetData>
  <mergeCells count="10">
    <mergeCell ref="L3:M3"/>
    <mergeCell ref="A1:G1"/>
    <mergeCell ref="H1:M1"/>
    <mergeCell ref="A2:M2"/>
    <mergeCell ref="A3:A4"/>
    <mergeCell ref="B3:C3"/>
    <mergeCell ref="D3:E3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4" pageOrder="overThenDown" orientation="portrait" useFirstPageNumber="1" r:id="rId1"/>
  <headerFooter>
    <oddFooter>&amp;C&amp;30&amp;P</oddFooter>
  </headerFooter>
  <colBreaks count="1" manualBreakCount="1">
    <brk id="7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FF00"/>
  </sheetPr>
  <dimension ref="A1:Y34"/>
  <sheetViews>
    <sheetView view="pageBreakPreview" topLeftCell="A28" zoomScale="40" zoomScaleSheetLayoutView="40" workbookViewId="0">
      <selection activeCell="R15" sqref="R15"/>
    </sheetView>
  </sheetViews>
  <sheetFormatPr defaultRowHeight="19.5" x14ac:dyDescent="0.3"/>
  <cols>
    <col min="1" max="1" width="17.5" style="1" customWidth="1"/>
    <col min="2" max="2" width="15.125" style="2" customWidth="1"/>
    <col min="3" max="3" width="21.625" style="2" customWidth="1"/>
    <col min="4" max="4" width="11.625" style="2" customWidth="1"/>
    <col min="5" max="5" width="15.125" style="2" customWidth="1"/>
    <col min="6" max="6" width="21.625" style="2" customWidth="1"/>
    <col min="7" max="7" width="11.625" style="2" customWidth="1"/>
    <col min="8" max="8" width="15.125" style="2" customWidth="1"/>
    <col min="9" max="9" width="21.625" style="2" customWidth="1"/>
    <col min="10" max="10" width="11.625" style="2" customWidth="1"/>
    <col min="11" max="11" width="15.125" style="2" customWidth="1"/>
    <col min="12" max="12" width="21.625" style="2" customWidth="1"/>
    <col min="13" max="13" width="11.625" style="2" customWidth="1"/>
    <col min="14" max="14" width="15.125" style="2" customWidth="1"/>
    <col min="15" max="15" width="22.625" style="2" customWidth="1"/>
    <col min="16" max="16" width="14.75" style="2" customWidth="1"/>
    <col min="17" max="17" width="15.125" style="2" customWidth="1"/>
    <col min="18" max="18" width="22.625" style="2" customWidth="1"/>
    <col min="19" max="19" width="14.75" style="2" customWidth="1"/>
    <col min="20" max="20" width="15.125" style="2" customWidth="1"/>
    <col min="21" max="21" width="22.625" style="2" customWidth="1"/>
    <col min="22" max="22" width="14.75" style="2" customWidth="1"/>
    <col min="23" max="23" width="15.125" style="2" customWidth="1"/>
    <col min="24" max="24" width="22.625" style="2" customWidth="1"/>
    <col min="25" max="25" width="14.75" style="2" customWidth="1"/>
  </cols>
  <sheetData>
    <row r="1" spans="1:25" ht="165.75" customHeight="1" x14ac:dyDescent="0.3">
      <c r="A1" s="208" t="s">
        <v>251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9" t="s">
        <v>107</v>
      </c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</row>
    <row r="2" spans="1:25" ht="39.950000000000003" customHeight="1" x14ac:dyDescent="0.3">
      <c r="A2" s="207" t="s">
        <v>110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</row>
    <row r="3" spans="1:25" ht="97.5" customHeight="1" x14ac:dyDescent="0.3">
      <c r="A3" s="218" t="s">
        <v>18</v>
      </c>
      <c r="B3" s="213" t="s">
        <v>0</v>
      </c>
      <c r="C3" s="214"/>
      <c r="D3" s="215"/>
      <c r="E3" s="213" t="s">
        <v>111</v>
      </c>
      <c r="F3" s="214"/>
      <c r="G3" s="215"/>
      <c r="H3" s="213" t="s">
        <v>112</v>
      </c>
      <c r="I3" s="214"/>
      <c r="J3" s="215"/>
      <c r="K3" s="213" t="s">
        <v>113</v>
      </c>
      <c r="L3" s="214"/>
      <c r="M3" s="215"/>
      <c r="N3" s="213" t="s">
        <v>114</v>
      </c>
      <c r="O3" s="214"/>
      <c r="P3" s="215"/>
      <c r="Q3" s="213" t="s">
        <v>115</v>
      </c>
      <c r="R3" s="214"/>
      <c r="S3" s="215"/>
      <c r="T3" s="213" t="s">
        <v>116</v>
      </c>
      <c r="U3" s="214"/>
      <c r="V3" s="215"/>
      <c r="W3" s="213" t="s">
        <v>117</v>
      </c>
      <c r="X3" s="214"/>
      <c r="Y3" s="215"/>
    </row>
    <row r="4" spans="1:25" ht="97.5" customHeight="1" x14ac:dyDescent="0.3">
      <c r="A4" s="220"/>
      <c r="B4" s="110" t="s">
        <v>5</v>
      </c>
      <c r="C4" s="110" t="s">
        <v>118</v>
      </c>
      <c r="D4" s="110" t="s">
        <v>119</v>
      </c>
      <c r="E4" s="110" t="s">
        <v>5</v>
      </c>
      <c r="F4" s="110" t="s">
        <v>118</v>
      </c>
      <c r="G4" s="110" t="s">
        <v>119</v>
      </c>
      <c r="H4" s="110" t="s">
        <v>5</v>
      </c>
      <c r="I4" s="110" t="s">
        <v>118</v>
      </c>
      <c r="J4" s="110" t="s">
        <v>119</v>
      </c>
      <c r="K4" s="110" t="s">
        <v>5</v>
      </c>
      <c r="L4" s="110" t="s">
        <v>118</v>
      </c>
      <c r="M4" s="110" t="s">
        <v>119</v>
      </c>
      <c r="N4" s="110" t="s">
        <v>5</v>
      </c>
      <c r="O4" s="110" t="s">
        <v>118</v>
      </c>
      <c r="P4" s="110" t="s">
        <v>119</v>
      </c>
      <c r="Q4" s="110" t="s">
        <v>5</v>
      </c>
      <c r="R4" s="110" t="s">
        <v>118</v>
      </c>
      <c r="S4" s="110" t="s">
        <v>119</v>
      </c>
      <c r="T4" s="110" t="s">
        <v>5</v>
      </c>
      <c r="U4" s="110" t="s">
        <v>118</v>
      </c>
      <c r="V4" s="110" t="s">
        <v>119</v>
      </c>
      <c r="W4" s="110" t="s">
        <v>5</v>
      </c>
      <c r="X4" s="110" t="s">
        <v>118</v>
      </c>
      <c r="Y4" s="110" t="s">
        <v>119</v>
      </c>
    </row>
    <row r="5" spans="1:25" ht="111.95" customHeight="1" x14ac:dyDescent="0.3">
      <c r="A5" s="5" t="s">
        <v>84</v>
      </c>
      <c r="B5" s="3">
        <f>SUM(E5,H5,K5,N5,Q5,T5,W5,B22,E22,H22,K22,N22,Q22,T22,W22)</f>
        <v>26923.184000000001</v>
      </c>
      <c r="C5" s="3">
        <f t="shared" ref="C5:C13" si="0">SUM(F5,I5,L5,O5,R5,U5,X5,C22,F22,I22,L22,O22,R22,U22,X22)</f>
        <v>33999519.600000001</v>
      </c>
      <c r="D5" s="3">
        <f>C5/B5</f>
        <v>1262.8342769562471</v>
      </c>
      <c r="E5" s="3">
        <v>18018</v>
      </c>
      <c r="F5" s="3">
        <v>18660692</v>
      </c>
      <c r="G5" s="3">
        <f t="shared" ref="G5:G17" si="1">F5/E5</f>
        <v>1035.6694416694418</v>
      </c>
      <c r="H5" s="3">
        <v>1216</v>
      </c>
      <c r="I5" s="3">
        <v>5795039</v>
      </c>
      <c r="J5" s="3">
        <f t="shared" ref="J5:J17" si="2">I5/H5</f>
        <v>4765.6570723684208</v>
      </c>
      <c r="K5" s="3">
        <v>30.271999999999998</v>
      </c>
      <c r="L5" s="3">
        <v>212027</v>
      </c>
      <c r="M5" s="3">
        <f t="shared" ref="M5:M16" si="3">L5/K5</f>
        <v>7004.0631606765328</v>
      </c>
      <c r="N5" s="3">
        <v>63.287999999999997</v>
      </c>
      <c r="O5" s="3">
        <v>657366</v>
      </c>
      <c r="P5" s="3">
        <f t="shared" ref="P5:P17" si="4">O5/N5</f>
        <v>10386.897990140311</v>
      </c>
      <c r="Q5" s="3">
        <v>352.49400000000003</v>
      </c>
      <c r="R5" s="3">
        <v>311523.90000000002</v>
      </c>
      <c r="S5" s="3">
        <f t="shared" ref="S5:S17" si="5">R5/Q5</f>
        <v>883.77078758787388</v>
      </c>
      <c r="T5" s="3">
        <v>434.142</v>
      </c>
      <c r="U5" s="3">
        <v>880532.7</v>
      </c>
      <c r="V5" s="3">
        <f t="shared" ref="V5:V16" si="6">U5/T5</f>
        <v>2028.2135798886077</v>
      </c>
      <c r="W5" s="3">
        <v>822.47299999999996</v>
      </c>
      <c r="X5" s="3">
        <v>873326.4</v>
      </c>
      <c r="Y5" s="3">
        <f t="shared" ref="Y5:Y16" si="7">X5/W5</f>
        <v>1061.829871618886</v>
      </c>
    </row>
    <row r="6" spans="1:25" ht="111.95" customHeight="1" x14ac:dyDescent="0.3">
      <c r="A6" s="5" t="s">
        <v>85</v>
      </c>
      <c r="B6" s="3">
        <f t="shared" ref="B6:B9" si="8">SUM(E6,H6,K6,N6,Q6,T6,W6,B23,E23,H23,K23,N23,Q23,T23,W23)</f>
        <v>6589.3899999999994</v>
      </c>
      <c r="C6" s="3">
        <f t="shared" si="0"/>
        <v>18188482.5</v>
      </c>
      <c r="D6" s="3">
        <f t="shared" ref="D6:D17" si="9">C6/B6</f>
        <v>2760.2680217743982</v>
      </c>
      <c r="E6" s="3">
        <v>2486</v>
      </c>
      <c r="F6" s="3">
        <v>3930066</v>
      </c>
      <c r="G6" s="3">
        <f t="shared" si="1"/>
        <v>1580.8793242156073</v>
      </c>
      <c r="H6" s="3">
        <v>1800</v>
      </c>
      <c r="I6" s="3">
        <v>8224476.7999999998</v>
      </c>
      <c r="J6" s="3">
        <f t="shared" si="2"/>
        <v>4569.1537777777776</v>
      </c>
      <c r="K6" s="3">
        <v>28.42</v>
      </c>
      <c r="L6" s="3">
        <v>183476</v>
      </c>
      <c r="M6" s="3">
        <f t="shared" si="3"/>
        <v>6455.8761435608722</v>
      </c>
      <c r="N6" s="3">
        <v>24.803999999999998</v>
      </c>
      <c r="O6" s="3">
        <v>291576</v>
      </c>
      <c r="P6" s="3">
        <f t="shared" si="4"/>
        <v>11755.200774068699</v>
      </c>
      <c r="Q6" s="3">
        <v>169.99199999999999</v>
      </c>
      <c r="R6" s="3">
        <v>157244.70000000001</v>
      </c>
      <c r="S6" s="3">
        <f t="shared" si="5"/>
        <v>925.01235352251888</v>
      </c>
      <c r="T6" s="3">
        <v>1090.6020000000001</v>
      </c>
      <c r="U6" s="3">
        <v>2035996.2</v>
      </c>
      <c r="V6" s="3">
        <f t="shared" si="6"/>
        <v>1866.8553697865948</v>
      </c>
      <c r="W6" s="3">
        <v>121.572</v>
      </c>
      <c r="X6" s="3">
        <v>153356.4</v>
      </c>
      <c r="Y6" s="3">
        <f t="shared" si="7"/>
        <v>1261.445069588392</v>
      </c>
    </row>
    <row r="7" spans="1:25" ht="111.95" customHeight="1" x14ac:dyDescent="0.3">
      <c r="A7" s="5" t="s">
        <v>86</v>
      </c>
      <c r="B7" s="3">
        <f>SUM(E7,H7,K7,N7,Q7,T7,W7,B24,E24,H24,K24,N24,Q24,T24,W24)</f>
        <v>5272.0579999999991</v>
      </c>
      <c r="C7" s="3">
        <f t="shared" si="0"/>
        <v>17345733</v>
      </c>
      <c r="D7" s="3">
        <f t="shared" si="9"/>
        <v>3290.1256018048366</v>
      </c>
      <c r="E7" s="3">
        <v>1970.598</v>
      </c>
      <c r="F7" s="3">
        <v>3709161</v>
      </c>
      <c r="G7" s="3">
        <f t="shared" si="1"/>
        <v>1882.2514789926713</v>
      </c>
      <c r="H7" s="3">
        <v>958</v>
      </c>
      <c r="I7" s="3">
        <v>4640416</v>
      </c>
      <c r="J7" s="3">
        <f t="shared" si="2"/>
        <v>4843.8580375782885</v>
      </c>
      <c r="K7" s="3">
        <v>30.975999999999999</v>
      </c>
      <c r="L7" s="3">
        <v>185670</v>
      </c>
      <c r="M7" s="3">
        <f t="shared" si="3"/>
        <v>5993.9953512396696</v>
      </c>
      <c r="N7" s="3">
        <v>38.286000000000001</v>
      </c>
      <c r="O7" s="3">
        <v>351168</v>
      </c>
      <c r="P7" s="3">
        <f t="shared" si="4"/>
        <v>9172.2300579846415</v>
      </c>
      <c r="Q7" s="3">
        <v>136.22399999999999</v>
      </c>
      <c r="R7" s="3">
        <v>171687.4</v>
      </c>
      <c r="S7" s="3">
        <f t="shared" si="5"/>
        <v>1260.3315128024431</v>
      </c>
      <c r="T7" s="3">
        <v>696.78599999999994</v>
      </c>
      <c r="U7" s="3">
        <v>1037264</v>
      </c>
      <c r="V7" s="3">
        <f t="shared" si="6"/>
        <v>1488.6407017362578</v>
      </c>
      <c r="W7" s="3">
        <v>606.33000000000004</v>
      </c>
      <c r="X7" s="3">
        <v>3785785</v>
      </c>
      <c r="Y7" s="3">
        <f t="shared" si="7"/>
        <v>6243.7698942819916</v>
      </c>
    </row>
    <row r="8" spans="1:25" ht="111.95" customHeight="1" x14ac:dyDescent="0.3">
      <c r="A8" s="5" t="s">
        <v>87</v>
      </c>
      <c r="B8" s="3">
        <f t="shared" si="8"/>
        <v>4331.619999999999</v>
      </c>
      <c r="C8" s="3">
        <f t="shared" si="0"/>
        <v>10945116.1</v>
      </c>
      <c r="D8" s="3">
        <f t="shared" si="9"/>
        <v>2526.7950789773809</v>
      </c>
      <c r="E8" s="3">
        <v>905.52599999999995</v>
      </c>
      <c r="F8" s="3">
        <v>1858940</v>
      </c>
      <c r="G8" s="3">
        <f t="shared" si="1"/>
        <v>2052.8841800235446</v>
      </c>
      <c r="H8" s="3">
        <v>601</v>
      </c>
      <c r="I8" s="3">
        <v>3181368.5</v>
      </c>
      <c r="J8" s="3">
        <f t="shared" si="2"/>
        <v>5293.4584026622297</v>
      </c>
      <c r="K8" s="3">
        <v>2.492</v>
      </c>
      <c r="L8" s="3">
        <v>18761</v>
      </c>
      <c r="M8" s="3">
        <f t="shared" si="3"/>
        <v>7528.4911717495988</v>
      </c>
      <c r="N8" s="3">
        <v>137.52000000000001</v>
      </c>
      <c r="O8" s="3">
        <v>808666</v>
      </c>
      <c r="P8" s="3">
        <f t="shared" si="4"/>
        <v>5880.3519488074462</v>
      </c>
      <c r="Q8" s="3">
        <v>389.76600000000002</v>
      </c>
      <c r="R8" s="3">
        <v>390347.1</v>
      </c>
      <c r="S8" s="3">
        <f t="shared" si="5"/>
        <v>1001.490894536722</v>
      </c>
      <c r="T8" s="3">
        <v>335.928</v>
      </c>
      <c r="U8" s="3">
        <v>622048.5</v>
      </c>
      <c r="V8" s="3">
        <f t="shared" si="6"/>
        <v>1851.7316210616561</v>
      </c>
      <c r="W8" s="3">
        <v>163.18199999999999</v>
      </c>
      <c r="X8" s="3">
        <v>285308</v>
      </c>
      <c r="Y8" s="3">
        <f t="shared" si="7"/>
        <v>1748.4036229486096</v>
      </c>
    </row>
    <row r="9" spans="1:25" ht="111.95" customHeight="1" x14ac:dyDescent="0.3">
      <c r="A9" s="5" t="s">
        <v>88</v>
      </c>
      <c r="B9" s="3">
        <f t="shared" si="8"/>
        <v>756.37999999999988</v>
      </c>
      <c r="C9" s="3">
        <f t="shared" si="0"/>
        <v>3596288</v>
      </c>
      <c r="D9" s="3">
        <f t="shared" si="9"/>
        <v>4754.6048282609281</v>
      </c>
      <c r="E9" s="3">
        <v>52.973999999999997</v>
      </c>
      <c r="F9" s="3">
        <v>209239</v>
      </c>
      <c r="G9" s="3">
        <f t="shared" si="1"/>
        <v>3949.8433193642168</v>
      </c>
      <c r="H9" s="3">
        <v>83</v>
      </c>
      <c r="I9" s="3">
        <v>259429</v>
      </c>
      <c r="J9" s="3">
        <f t="shared" si="2"/>
        <v>3125.6506024096384</v>
      </c>
      <c r="K9" s="3">
        <v>9.2379999999999995</v>
      </c>
      <c r="L9" s="3">
        <v>56659</v>
      </c>
      <c r="M9" s="3">
        <f t="shared" si="3"/>
        <v>6133.2539510716606</v>
      </c>
      <c r="N9" s="3">
        <v>248.256</v>
      </c>
      <c r="O9" s="3">
        <v>1601907</v>
      </c>
      <c r="P9" s="3">
        <f t="shared" si="4"/>
        <v>6452.6416279969062</v>
      </c>
      <c r="Q9" s="3">
        <v>5.3999999999999999E-2</v>
      </c>
      <c r="R9" s="3">
        <v>188</v>
      </c>
      <c r="S9" s="3">
        <f t="shared" si="5"/>
        <v>3481.4814814814813</v>
      </c>
      <c r="T9" s="3">
        <v>0.504</v>
      </c>
      <c r="U9" s="3">
        <v>664</v>
      </c>
      <c r="V9" s="3">
        <f t="shared" si="6"/>
        <v>1317.4603174603174</v>
      </c>
      <c r="W9" s="3">
        <v>10.332000000000001</v>
      </c>
      <c r="X9" s="3">
        <v>36778</v>
      </c>
      <c r="Y9" s="3">
        <f t="shared" si="7"/>
        <v>3559.6205962059616</v>
      </c>
    </row>
    <row r="10" spans="1:25" ht="111.95" customHeight="1" x14ac:dyDescent="0.3">
      <c r="A10" s="5" t="s">
        <v>89</v>
      </c>
      <c r="B10" s="3">
        <f>SUM(E10,H10,K10,N10,Q10,T10,W10,B27,E27,H27,K27,N27,Q27,T27,W27)</f>
        <v>484.87400000000002</v>
      </c>
      <c r="C10" s="3">
        <f t="shared" si="0"/>
        <v>2680959</v>
      </c>
      <c r="D10" s="3">
        <f t="shared" si="9"/>
        <v>5529.1869640360173</v>
      </c>
      <c r="E10" s="3">
        <v>42.552</v>
      </c>
      <c r="F10" s="3">
        <v>213405</v>
      </c>
      <c r="G10" s="3">
        <f t="shared" si="1"/>
        <v>5015.1579244218838</v>
      </c>
      <c r="H10" s="3">
        <v>1</v>
      </c>
      <c r="I10" s="3">
        <v>942</v>
      </c>
      <c r="J10" s="3">
        <f t="shared" si="2"/>
        <v>942</v>
      </c>
      <c r="K10" s="3">
        <v>43.415999999999997</v>
      </c>
      <c r="L10" s="3">
        <v>254402</v>
      </c>
      <c r="M10" s="3">
        <f t="shared" si="3"/>
        <v>5859.6370001842643</v>
      </c>
      <c r="N10" s="3">
        <v>126.52200000000001</v>
      </c>
      <c r="O10" s="3">
        <v>1118298</v>
      </c>
      <c r="P10" s="3">
        <f t="shared" si="4"/>
        <v>8838.7632190449094</v>
      </c>
      <c r="Q10" s="3">
        <v>27.378</v>
      </c>
      <c r="R10" s="3">
        <v>36680</v>
      </c>
      <c r="S10" s="3">
        <f t="shared" si="5"/>
        <v>1339.7618525823655</v>
      </c>
      <c r="T10" s="3">
        <v>2.754</v>
      </c>
      <c r="U10" s="3">
        <v>2459</v>
      </c>
      <c r="V10" s="3">
        <f t="shared" si="6"/>
        <v>892.88307915758901</v>
      </c>
      <c r="W10" s="3">
        <v>67.956000000000003</v>
      </c>
      <c r="X10" s="3">
        <v>313508.90000000002</v>
      </c>
      <c r="Y10" s="3">
        <f t="shared" si="7"/>
        <v>4613.4101477426575</v>
      </c>
    </row>
    <row r="11" spans="1:25" ht="111.95" customHeight="1" x14ac:dyDescent="0.3">
      <c r="A11" s="5" t="s">
        <v>90</v>
      </c>
      <c r="B11" s="3">
        <f>SUM(E11,H11,K11,N11,Q11,T11,W11,B28,E28,H28,K28,N28,Q28,T28,W28)</f>
        <v>3950.8679999999999</v>
      </c>
      <c r="C11" s="3">
        <f t="shared" si="0"/>
        <v>13150487</v>
      </c>
      <c r="D11" s="3">
        <f t="shared" si="9"/>
        <v>3328.5057865765193</v>
      </c>
      <c r="E11" s="3">
        <v>1468.77</v>
      </c>
      <c r="F11" s="3">
        <v>2596334.7999999998</v>
      </c>
      <c r="G11" s="3">
        <f t="shared" si="1"/>
        <v>1767.6932399218392</v>
      </c>
      <c r="H11" s="3">
        <v>6</v>
      </c>
      <c r="I11" s="3">
        <v>8708</v>
      </c>
      <c r="J11" s="3">
        <f t="shared" si="2"/>
        <v>1451.3333333333333</v>
      </c>
      <c r="K11" s="3">
        <v>596.85199999999998</v>
      </c>
      <c r="L11" s="3">
        <v>3364461.5</v>
      </c>
      <c r="M11" s="3">
        <f t="shared" si="3"/>
        <v>5637.0113528982065</v>
      </c>
      <c r="N11" s="3">
        <v>415.71</v>
      </c>
      <c r="O11" s="3">
        <v>3897512</v>
      </c>
      <c r="P11" s="3">
        <f t="shared" si="4"/>
        <v>9375.5550744509401</v>
      </c>
      <c r="Q11" s="3">
        <v>1176.78</v>
      </c>
      <c r="R11" s="3">
        <v>2085748.7</v>
      </c>
      <c r="S11" s="3">
        <f t="shared" si="5"/>
        <v>1772.4202484746511</v>
      </c>
      <c r="T11" s="3">
        <v>3.0059999999999998</v>
      </c>
      <c r="U11" s="3">
        <v>6319</v>
      </c>
      <c r="V11" s="3">
        <f t="shared" si="6"/>
        <v>2102.1290751829674</v>
      </c>
      <c r="W11" s="3">
        <v>27.756</v>
      </c>
      <c r="X11" s="3">
        <v>139475.5</v>
      </c>
      <c r="Y11" s="3">
        <f t="shared" si="7"/>
        <v>5025.0576451938323</v>
      </c>
    </row>
    <row r="12" spans="1:25" ht="111.95" customHeight="1" x14ac:dyDescent="0.3">
      <c r="A12" s="5" t="s">
        <v>91</v>
      </c>
      <c r="B12" s="3">
        <v>9213</v>
      </c>
      <c r="C12" s="3">
        <f t="shared" si="0"/>
        <v>21411865</v>
      </c>
      <c r="D12" s="3">
        <f t="shared" si="9"/>
        <v>2324.0925865624663</v>
      </c>
      <c r="E12" s="3">
        <v>4675.3860000000004</v>
      </c>
      <c r="F12" s="3">
        <v>7048540.2000000002</v>
      </c>
      <c r="G12" s="3">
        <f t="shared" si="1"/>
        <v>1507.5846571812465</v>
      </c>
      <c r="H12" s="3">
        <v>96</v>
      </c>
      <c r="I12" s="3">
        <v>197159</v>
      </c>
      <c r="J12" s="3">
        <f t="shared" si="2"/>
        <v>2053.7395833333335</v>
      </c>
      <c r="K12" s="3">
        <v>1183.5319999999999</v>
      </c>
      <c r="L12" s="3">
        <v>7315751.9000000004</v>
      </c>
      <c r="M12" s="3">
        <f t="shared" si="3"/>
        <v>6181.2877894302819</v>
      </c>
      <c r="N12" s="3">
        <v>131.54400000000001</v>
      </c>
      <c r="O12" s="3">
        <v>1254564</v>
      </c>
      <c r="P12" s="3">
        <f t="shared" si="4"/>
        <v>9537.2194854953468</v>
      </c>
      <c r="Q12" s="3">
        <v>2514.018</v>
      </c>
      <c r="R12" s="3">
        <v>3655170.5</v>
      </c>
      <c r="S12" s="3">
        <f t="shared" si="5"/>
        <v>1453.9158033076931</v>
      </c>
      <c r="T12" s="3">
        <v>2.8260000000000001</v>
      </c>
      <c r="U12" s="3">
        <v>6448</v>
      </c>
      <c r="V12" s="3">
        <f t="shared" si="6"/>
        <v>2281.6702052370842</v>
      </c>
      <c r="W12" s="3">
        <v>173.44800000000001</v>
      </c>
      <c r="X12" s="3">
        <v>714508</v>
      </c>
      <c r="Y12" s="3">
        <f t="shared" si="7"/>
        <v>4119.4363728610306</v>
      </c>
    </row>
    <row r="13" spans="1:25" ht="111.95" customHeight="1" x14ac:dyDescent="0.3">
      <c r="A13" s="5" t="s">
        <v>92</v>
      </c>
      <c r="B13" s="3">
        <v>6732</v>
      </c>
      <c r="C13" s="3">
        <f t="shared" si="0"/>
        <v>15952811.299999999</v>
      </c>
      <c r="D13" s="3">
        <f t="shared" si="9"/>
        <v>2369.6986482471775</v>
      </c>
      <c r="E13" s="3">
        <v>3649.3919999999998</v>
      </c>
      <c r="F13" s="3">
        <v>6878594</v>
      </c>
      <c r="G13" s="3">
        <f t="shared" si="1"/>
        <v>1884.8602726152742</v>
      </c>
      <c r="H13" s="3">
        <v>483</v>
      </c>
      <c r="I13" s="3">
        <v>1589672.4</v>
      </c>
      <c r="J13" s="3">
        <f t="shared" si="2"/>
        <v>3291.2472049689441</v>
      </c>
      <c r="K13" s="3">
        <v>425.94200000000001</v>
      </c>
      <c r="L13" s="3">
        <v>3363098</v>
      </c>
      <c r="M13" s="3">
        <f t="shared" si="3"/>
        <v>7895.6712416244463</v>
      </c>
      <c r="N13" s="3">
        <v>74.358000000000004</v>
      </c>
      <c r="O13" s="3">
        <v>668714</v>
      </c>
      <c r="P13" s="3">
        <f t="shared" si="4"/>
        <v>8993.1681863417507</v>
      </c>
      <c r="Q13" s="3">
        <v>1265.664</v>
      </c>
      <c r="R13" s="3">
        <v>1411422.7</v>
      </c>
      <c r="S13" s="3">
        <f t="shared" si="5"/>
        <v>1115.1638191494742</v>
      </c>
      <c r="T13" s="3">
        <v>3.1139999999999999</v>
      </c>
      <c r="U13" s="3">
        <v>5497</v>
      </c>
      <c r="V13" s="3">
        <f t="shared" si="6"/>
        <v>1765.2536929993578</v>
      </c>
      <c r="W13" s="3">
        <v>245.50200000000001</v>
      </c>
      <c r="X13" s="3">
        <v>616546.69999999995</v>
      </c>
      <c r="Y13" s="3">
        <f t="shared" si="7"/>
        <v>2511.3713941230617</v>
      </c>
    </row>
    <row r="14" spans="1:25" ht="111.95" customHeight="1" x14ac:dyDescent="0.3">
      <c r="A14" s="5" t="s">
        <v>93</v>
      </c>
      <c r="B14" s="3">
        <v>11359</v>
      </c>
      <c r="C14" s="3">
        <v>26435525</v>
      </c>
      <c r="D14" s="3">
        <f t="shared" si="9"/>
        <v>2327.2757284972267</v>
      </c>
      <c r="E14" s="3">
        <v>6130</v>
      </c>
      <c r="F14" s="3">
        <v>11957196</v>
      </c>
      <c r="G14" s="3">
        <f t="shared" si="1"/>
        <v>1950.6029363784667</v>
      </c>
      <c r="H14" s="3">
        <v>2163</v>
      </c>
      <c r="I14" s="3">
        <v>6923538.0999999996</v>
      </c>
      <c r="J14" s="3">
        <f t="shared" si="2"/>
        <v>3200.8960240406841</v>
      </c>
      <c r="K14" s="3">
        <v>187.94800000000001</v>
      </c>
      <c r="L14" s="3">
        <v>1409755</v>
      </c>
      <c r="M14" s="3">
        <f t="shared" si="3"/>
        <v>7500.7714899865914</v>
      </c>
      <c r="N14" s="3">
        <v>66.347999999999999</v>
      </c>
      <c r="O14" s="3">
        <v>481782</v>
      </c>
      <c r="P14" s="3">
        <f t="shared" si="4"/>
        <v>7261.4396816784229</v>
      </c>
      <c r="Q14" s="3">
        <v>1185.414</v>
      </c>
      <c r="R14" s="3">
        <v>1136008.8</v>
      </c>
      <c r="S14" s="3">
        <f t="shared" si="5"/>
        <v>958.32240887993567</v>
      </c>
      <c r="T14" s="3">
        <v>148.13999999999999</v>
      </c>
      <c r="U14" s="3">
        <v>284501</v>
      </c>
      <c r="V14" s="3">
        <f t="shared" si="6"/>
        <v>1920.4873768057246</v>
      </c>
      <c r="W14" s="3">
        <v>368.65800000000002</v>
      </c>
      <c r="X14" s="3">
        <v>1153125.8999999999</v>
      </c>
      <c r="Y14" s="3">
        <f t="shared" si="7"/>
        <v>3127.9014696548015</v>
      </c>
    </row>
    <row r="15" spans="1:25" ht="111.95" customHeight="1" x14ac:dyDescent="0.3">
      <c r="A15" s="5" t="s">
        <v>94</v>
      </c>
      <c r="B15" s="3">
        <v>13328</v>
      </c>
      <c r="C15" s="3">
        <v>26886228</v>
      </c>
      <c r="D15" s="3">
        <f t="shared" si="9"/>
        <v>2017.2740096038415</v>
      </c>
      <c r="E15" s="3">
        <v>9630</v>
      </c>
      <c r="F15" s="3">
        <v>16440386</v>
      </c>
      <c r="G15" s="3">
        <f t="shared" si="1"/>
        <v>1707.2051921079958</v>
      </c>
      <c r="H15" s="3">
        <v>1090</v>
      </c>
      <c r="I15" s="3">
        <v>4177966.5</v>
      </c>
      <c r="J15" s="3">
        <f t="shared" si="2"/>
        <v>3832.9967889908257</v>
      </c>
      <c r="K15" s="3">
        <v>11.128</v>
      </c>
      <c r="L15" s="3">
        <v>88612</v>
      </c>
      <c r="M15" s="3">
        <f t="shared" si="3"/>
        <v>7962.976276060388</v>
      </c>
      <c r="N15" s="3">
        <v>42.93</v>
      </c>
      <c r="O15" s="3">
        <v>349009</v>
      </c>
      <c r="P15" s="3">
        <f t="shared" si="4"/>
        <v>8129.722804565572</v>
      </c>
      <c r="Q15" s="3">
        <v>457.548</v>
      </c>
      <c r="R15" s="3">
        <v>386768.7</v>
      </c>
      <c r="S15" s="3">
        <f t="shared" si="5"/>
        <v>845.30737758661394</v>
      </c>
      <c r="T15" s="3">
        <v>112.944</v>
      </c>
      <c r="U15" s="3">
        <v>266570</v>
      </c>
      <c r="V15" s="3">
        <f t="shared" si="6"/>
        <v>2360.1962034282474</v>
      </c>
      <c r="W15" s="3">
        <v>502.548</v>
      </c>
      <c r="X15" s="3">
        <v>1213930.8999999999</v>
      </c>
      <c r="Y15" s="3">
        <f t="shared" si="7"/>
        <v>2415.5521462626452</v>
      </c>
    </row>
    <row r="16" spans="1:25" ht="111.95" customHeight="1" x14ac:dyDescent="0.3">
      <c r="A16" s="5" t="s">
        <v>95</v>
      </c>
      <c r="B16" s="3">
        <v>35387</v>
      </c>
      <c r="C16" s="3">
        <v>42876693</v>
      </c>
      <c r="D16" s="3">
        <f t="shared" si="9"/>
        <v>1211.6509735213497</v>
      </c>
      <c r="E16" s="3">
        <v>26760</v>
      </c>
      <c r="F16" s="3">
        <v>24311051</v>
      </c>
      <c r="G16" s="3">
        <f t="shared" si="1"/>
        <v>908.48471599402092</v>
      </c>
      <c r="H16" s="3">
        <v>1181</v>
      </c>
      <c r="I16" s="3">
        <v>4892532</v>
      </c>
      <c r="J16" s="3">
        <f t="shared" si="2"/>
        <v>4142.7027942421673</v>
      </c>
      <c r="K16" s="3">
        <v>22.641999999999999</v>
      </c>
      <c r="L16" s="3">
        <v>182213</v>
      </c>
      <c r="M16" s="3">
        <f t="shared" si="3"/>
        <v>8047.5664693931631</v>
      </c>
      <c r="N16" s="3">
        <v>52.531999999999996</v>
      </c>
      <c r="O16" s="3">
        <v>441693</v>
      </c>
      <c r="P16" s="3">
        <f t="shared" si="4"/>
        <v>8408.0750780476665</v>
      </c>
      <c r="Q16" s="3">
        <v>809.28800000000001</v>
      </c>
      <c r="R16" s="3">
        <v>578252.1</v>
      </c>
      <c r="S16" s="3">
        <f t="shared" si="5"/>
        <v>714.51955298978851</v>
      </c>
      <c r="T16" s="3">
        <v>1696.2280000000001</v>
      </c>
      <c r="U16" s="3">
        <v>4358290.9000000004</v>
      </c>
      <c r="V16" s="3">
        <f t="shared" si="6"/>
        <v>2569.401578089738</v>
      </c>
      <c r="W16" s="3">
        <v>330.36599999999999</v>
      </c>
      <c r="X16" s="3">
        <v>1002300.9</v>
      </c>
      <c r="Y16" s="3">
        <f t="shared" si="7"/>
        <v>3033.9105719111535</v>
      </c>
    </row>
    <row r="17" spans="1:25" ht="111.95" customHeight="1" x14ac:dyDescent="0.3">
      <c r="A17" s="25" t="s">
        <v>97</v>
      </c>
      <c r="B17" s="156">
        <f>SUM(B5:B16)</f>
        <v>124327.374</v>
      </c>
      <c r="C17" s="36">
        <f>SUM(C5:C16)</f>
        <v>233469707.5</v>
      </c>
      <c r="D17" s="36">
        <f t="shared" si="9"/>
        <v>1877.8624528818571</v>
      </c>
      <c r="E17" s="163">
        <f>SUM(E5:E16)</f>
        <v>75789.198000000004</v>
      </c>
      <c r="F17" s="163">
        <f>SUM(F5:F16)+1</f>
        <v>97813606</v>
      </c>
      <c r="G17" s="163">
        <f t="shared" si="1"/>
        <v>1290.6008848384963</v>
      </c>
      <c r="H17" s="163">
        <f t="shared" ref="H17:W17" si="10">SUM(H5:H16)</f>
        <v>9678</v>
      </c>
      <c r="I17" s="163">
        <f>SUM(I5:I16)+1</f>
        <v>39891248.299999997</v>
      </c>
      <c r="J17" s="163">
        <f t="shared" si="2"/>
        <v>4121.8483467658607</v>
      </c>
      <c r="K17" s="163">
        <f>SUM(K5:K16)-1</f>
        <v>2571.8579999999997</v>
      </c>
      <c r="L17" s="163">
        <f>SUM(L5:L16)+1</f>
        <v>16634887.4</v>
      </c>
      <c r="M17" s="163">
        <f>L17/K17-1</f>
        <v>6467.0427146444326</v>
      </c>
      <c r="N17" s="36">
        <f>SUM(N5:N16)+1</f>
        <v>1423.098</v>
      </c>
      <c r="O17" s="36">
        <f>SUM(O5:O16)</f>
        <v>11922255</v>
      </c>
      <c r="P17" s="36">
        <f t="shared" si="4"/>
        <v>8377.6767306257188</v>
      </c>
      <c r="Q17" s="163">
        <f>SUM(Q5:Q16)-1</f>
        <v>8483.619999999999</v>
      </c>
      <c r="R17" s="163">
        <f>SUM(R5:R16)+1</f>
        <v>10321043.6</v>
      </c>
      <c r="S17" s="163">
        <f t="shared" si="5"/>
        <v>1216.5848541070911</v>
      </c>
      <c r="T17" s="163">
        <f>SUM(T5:T16)+1</f>
        <v>4527.9740000000002</v>
      </c>
      <c r="U17" s="163">
        <f>SUM(U5:U16)+1</f>
        <v>9506591.3000000007</v>
      </c>
      <c r="V17" s="163">
        <f>U17/T17-1</f>
        <v>2098.5242684697396</v>
      </c>
      <c r="W17" s="163">
        <f t="shared" si="10"/>
        <v>3440.1230000000005</v>
      </c>
      <c r="X17" s="163">
        <f>SUM(X5:X16)</f>
        <v>10287950.600000001</v>
      </c>
      <c r="Y17" s="163">
        <f>X17/W17-1</f>
        <v>2989.5763834607078</v>
      </c>
    </row>
    <row r="18" spans="1:25" ht="165.75" customHeight="1" x14ac:dyDescent="0.3">
      <c r="A18" s="208" t="s">
        <v>108</v>
      </c>
      <c r="B18" s="208"/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26" t="s">
        <v>109</v>
      </c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26"/>
    </row>
    <row r="19" spans="1:25" ht="39.950000000000003" customHeight="1" x14ac:dyDescent="0.3">
      <c r="A19" s="207" t="s">
        <v>110</v>
      </c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</row>
    <row r="20" spans="1:25" ht="97.5" customHeight="1" x14ac:dyDescent="0.3">
      <c r="A20" s="218" t="s">
        <v>18</v>
      </c>
      <c r="B20" s="213" t="s">
        <v>120</v>
      </c>
      <c r="C20" s="214"/>
      <c r="D20" s="215"/>
      <c r="E20" s="213" t="s">
        <v>121</v>
      </c>
      <c r="F20" s="214"/>
      <c r="G20" s="215"/>
      <c r="H20" s="213" t="s">
        <v>122</v>
      </c>
      <c r="I20" s="214"/>
      <c r="J20" s="215"/>
      <c r="K20" s="213" t="s">
        <v>123</v>
      </c>
      <c r="L20" s="214"/>
      <c r="M20" s="215"/>
      <c r="N20" s="213" t="s">
        <v>124</v>
      </c>
      <c r="O20" s="214"/>
      <c r="P20" s="215"/>
      <c r="Q20" s="213" t="s">
        <v>125</v>
      </c>
      <c r="R20" s="214"/>
      <c r="S20" s="215"/>
      <c r="T20" s="213" t="s">
        <v>126</v>
      </c>
      <c r="U20" s="214"/>
      <c r="V20" s="215"/>
      <c r="W20" s="213" t="s">
        <v>127</v>
      </c>
      <c r="X20" s="214"/>
      <c r="Y20" s="214"/>
    </row>
    <row r="21" spans="1:25" ht="97.5" customHeight="1" x14ac:dyDescent="0.3">
      <c r="A21" s="220"/>
      <c r="B21" s="110" t="s">
        <v>5</v>
      </c>
      <c r="C21" s="110" t="s">
        <v>118</v>
      </c>
      <c r="D21" s="110" t="s">
        <v>119</v>
      </c>
      <c r="E21" s="110" t="s">
        <v>612</v>
      </c>
      <c r="F21" s="110" t="s">
        <v>118</v>
      </c>
      <c r="G21" s="110" t="s">
        <v>119</v>
      </c>
      <c r="H21" s="110" t="s">
        <v>5</v>
      </c>
      <c r="I21" s="110" t="s">
        <v>118</v>
      </c>
      <c r="J21" s="110" t="s">
        <v>119</v>
      </c>
      <c r="K21" s="110" t="s">
        <v>5</v>
      </c>
      <c r="L21" s="110" t="s">
        <v>118</v>
      </c>
      <c r="M21" s="110" t="s">
        <v>119</v>
      </c>
      <c r="N21" s="110" t="s">
        <v>5</v>
      </c>
      <c r="O21" s="110" t="s">
        <v>118</v>
      </c>
      <c r="P21" s="110" t="s">
        <v>119</v>
      </c>
      <c r="Q21" s="110" t="s">
        <v>5</v>
      </c>
      <c r="R21" s="110" t="s">
        <v>118</v>
      </c>
      <c r="S21" s="110" t="s">
        <v>119</v>
      </c>
      <c r="T21" s="110" t="s">
        <v>5</v>
      </c>
      <c r="U21" s="110" t="s">
        <v>118</v>
      </c>
      <c r="V21" s="110" t="s">
        <v>119</v>
      </c>
      <c r="W21" s="110" t="s">
        <v>5</v>
      </c>
      <c r="X21" s="110" t="s">
        <v>118</v>
      </c>
      <c r="Y21" s="110" t="s">
        <v>119</v>
      </c>
    </row>
    <row r="22" spans="1:25" ht="111.95" customHeight="1" x14ac:dyDescent="0.3">
      <c r="A22" s="5" t="s">
        <v>84</v>
      </c>
      <c r="B22" s="3">
        <v>123.355</v>
      </c>
      <c r="C22" s="3">
        <v>780058.6</v>
      </c>
      <c r="D22" s="3">
        <f t="shared" ref="D22:D33" si="11">C22/B22</f>
        <v>6323.6885412022211</v>
      </c>
      <c r="E22" s="3">
        <v>5.2919999999999998</v>
      </c>
      <c r="F22" s="3">
        <v>24562</v>
      </c>
      <c r="G22" s="3">
        <f t="shared" ref="G22:G34" si="12">F22/E22</f>
        <v>4641.3454270597131</v>
      </c>
      <c r="H22" s="3">
        <v>107.136</v>
      </c>
      <c r="I22" s="3">
        <v>683491</v>
      </c>
      <c r="J22" s="3">
        <f t="shared" ref="J22:J33" si="13">I22/H22</f>
        <v>6379.6576314217446</v>
      </c>
      <c r="K22" s="3">
        <v>91.25</v>
      </c>
      <c r="L22" s="3">
        <v>605579</v>
      </c>
      <c r="M22" s="3">
        <f t="shared" ref="M22:M33" si="14">L22/K22</f>
        <v>6636.4821917808222</v>
      </c>
      <c r="N22" s="3">
        <v>53.531999999999996</v>
      </c>
      <c r="O22" s="3">
        <v>282912</v>
      </c>
      <c r="P22" s="3">
        <f t="shared" ref="P22:P34" si="15">O22/N22</f>
        <v>5284.9136964806103</v>
      </c>
      <c r="Q22" s="3">
        <v>6.8760000000000003</v>
      </c>
      <c r="R22" s="3">
        <v>41401</v>
      </c>
      <c r="S22" s="3">
        <f t="shared" ref="S22:S34" si="16">R22/Q22</f>
        <v>6021.0878417684698</v>
      </c>
      <c r="T22" s="3">
        <v>75.423000000000002</v>
      </c>
      <c r="U22" s="3">
        <v>138753</v>
      </c>
      <c r="V22" s="3">
        <f t="shared" ref="V22:V34" si="17">U22/T22</f>
        <v>1839.6642933853068</v>
      </c>
      <c r="W22" s="3">
        <v>5523.6510000000026</v>
      </c>
      <c r="X22" s="3">
        <v>4052256.0000000009</v>
      </c>
      <c r="Y22" s="3">
        <f t="shared" ref="Y22:Y34" si="18">X22/W22</f>
        <v>733.61912256947426</v>
      </c>
    </row>
    <row r="23" spans="1:25" ht="111.95" customHeight="1" x14ac:dyDescent="0.3">
      <c r="A23" s="5" t="s">
        <v>85</v>
      </c>
      <c r="B23" s="3">
        <v>49.752000000000002</v>
      </c>
      <c r="C23" s="3">
        <v>287545</v>
      </c>
      <c r="D23" s="3">
        <f t="shared" si="11"/>
        <v>5779.5666505869112</v>
      </c>
      <c r="E23" s="3">
        <v>0.27</v>
      </c>
      <c r="F23" s="3">
        <v>1317</v>
      </c>
      <c r="G23" s="3">
        <f t="shared" si="12"/>
        <v>4877.7777777777774</v>
      </c>
      <c r="H23" s="3">
        <v>125.334</v>
      </c>
      <c r="I23" s="3">
        <v>615747</v>
      </c>
      <c r="J23" s="3">
        <f t="shared" si="13"/>
        <v>4912.8488678251706</v>
      </c>
      <c r="K23" s="3">
        <v>229.58</v>
      </c>
      <c r="L23" s="3">
        <v>1194558</v>
      </c>
      <c r="M23" s="3">
        <f t="shared" si="14"/>
        <v>5203.2319888492029</v>
      </c>
      <c r="N23" s="3">
        <v>14.616</v>
      </c>
      <c r="O23" s="3">
        <v>74398</v>
      </c>
      <c r="P23" s="3">
        <f t="shared" si="15"/>
        <v>5090.1751505199782</v>
      </c>
      <c r="Q23" s="3">
        <v>8.82</v>
      </c>
      <c r="R23" s="3">
        <v>47401</v>
      </c>
      <c r="S23" s="3">
        <f t="shared" si="16"/>
        <v>5374.2630385487528</v>
      </c>
      <c r="T23" s="3">
        <v>64.134</v>
      </c>
      <c r="U23" s="3">
        <v>92644.2</v>
      </c>
      <c r="V23" s="3">
        <f t="shared" si="17"/>
        <v>1444.5411170362054</v>
      </c>
      <c r="W23" s="3">
        <v>375.49399999999906</v>
      </c>
      <c r="X23" s="3">
        <v>898680.2</v>
      </c>
      <c r="Y23" s="3">
        <f t="shared" si="18"/>
        <v>2393.327722946311</v>
      </c>
    </row>
    <row r="24" spans="1:25" ht="111.95" customHeight="1" x14ac:dyDescent="0.3">
      <c r="A24" s="5" t="s">
        <v>86</v>
      </c>
      <c r="B24" s="3">
        <v>44.478000000000002</v>
      </c>
      <c r="C24" s="3">
        <v>332460</v>
      </c>
      <c r="D24" s="3">
        <f t="shared" si="11"/>
        <v>7474.7065965196271</v>
      </c>
      <c r="E24" s="3">
        <v>0.99</v>
      </c>
      <c r="F24" s="3">
        <v>5955</v>
      </c>
      <c r="G24" s="3">
        <f t="shared" si="12"/>
        <v>6015.151515151515</v>
      </c>
      <c r="H24" s="3">
        <v>96.498000000000005</v>
      </c>
      <c r="I24" s="3">
        <v>557891</v>
      </c>
      <c r="J24" s="3">
        <f t="shared" si="13"/>
        <v>5781.3737072270924</v>
      </c>
      <c r="K24" s="3">
        <v>90.12</v>
      </c>
      <c r="L24" s="3">
        <v>574000</v>
      </c>
      <c r="M24" s="3">
        <f t="shared" si="14"/>
        <v>6369.2853972481134</v>
      </c>
      <c r="N24" s="3">
        <v>72.846000000000004</v>
      </c>
      <c r="O24" s="3">
        <v>314141</v>
      </c>
      <c r="P24" s="3">
        <f t="shared" si="15"/>
        <v>4312.3987590258903</v>
      </c>
      <c r="Q24" s="3">
        <v>16.920000000000002</v>
      </c>
      <c r="R24" s="3">
        <v>153289</v>
      </c>
      <c r="S24" s="3">
        <f t="shared" si="16"/>
        <v>9059.6335697399518</v>
      </c>
      <c r="T24" s="3">
        <v>79.992000000000004</v>
      </c>
      <c r="U24" s="3">
        <v>126616</v>
      </c>
      <c r="V24" s="3">
        <f t="shared" si="17"/>
        <v>1582.8582858285827</v>
      </c>
      <c r="W24" s="3">
        <v>433.01399999999961</v>
      </c>
      <c r="X24" s="3">
        <v>1400229.5999999996</v>
      </c>
      <c r="Y24" s="3">
        <f t="shared" si="18"/>
        <v>3233.6820518505197</v>
      </c>
    </row>
    <row r="25" spans="1:25" ht="111.95" customHeight="1" x14ac:dyDescent="0.3">
      <c r="A25" s="5" t="s">
        <v>87</v>
      </c>
      <c r="B25" s="3">
        <v>61.997999999999998</v>
      </c>
      <c r="C25" s="3">
        <v>502766</v>
      </c>
      <c r="D25" s="3">
        <f t="shared" si="11"/>
        <v>8109.3906255040492</v>
      </c>
      <c r="E25" s="3">
        <v>0.97199999999999998</v>
      </c>
      <c r="F25" s="3">
        <v>7765</v>
      </c>
      <c r="G25" s="3">
        <f t="shared" si="12"/>
        <v>7988.6831275720169</v>
      </c>
      <c r="H25" s="3">
        <v>127.152</v>
      </c>
      <c r="I25" s="3">
        <v>631853</v>
      </c>
      <c r="J25" s="3">
        <f t="shared" si="13"/>
        <v>4969.2729960991564</v>
      </c>
      <c r="K25" s="3">
        <v>2.286</v>
      </c>
      <c r="L25" s="3">
        <v>7978</v>
      </c>
      <c r="M25" s="3">
        <f t="shared" si="14"/>
        <v>3489.9387576552931</v>
      </c>
      <c r="N25" s="3">
        <v>73.043999999999997</v>
      </c>
      <c r="O25" s="3">
        <v>352069</v>
      </c>
      <c r="P25" s="3">
        <f t="shared" si="15"/>
        <v>4819.9578336345221</v>
      </c>
      <c r="Q25" s="3">
        <v>3.798</v>
      </c>
      <c r="R25" s="3">
        <v>32337</v>
      </c>
      <c r="S25" s="3">
        <f t="shared" si="16"/>
        <v>8514.2180094786727</v>
      </c>
      <c r="T25" s="3">
        <v>81.305999999999997</v>
      </c>
      <c r="U25" s="3">
        <v>118596</v>
      </c>
      <c r="V25" s="3">
        <f t="shared" si="17"/>
        <v>1458.6377389122574</v>
      </c>
      <c r="W25" s="3">
        <v>1445.6499999999996</v>
      </c>
      <c r="X25" s="3">
        <v>2126313</v>
      </c>
      <c r="Y25" s="3">
        <f t="shared" si="18"/>
        <v>1470.8352644139318</v>
      </c>
    </row>
    <row r="26" spans="1:25" ht="111.95" customHeight="1" x14ac:dyDescent="0.3">
      <c r="A26" s="5" t="s">
        <v>88</v>
      </c>
      <c r="B26" s="3">
        <v>3.6179999999999999</v>
      </c>
      <c r="C26" s="3">
        <v>42882</v>
      </c>
      <c r="D26" s="3" t="s">
        <v>482</v>
      </c>
      <c r="E26" s="3">
        <v>1.9079999999999999</v>
      </c>
      <c r="F26" s="3">
        <v>14885</v>
      </c>
      <c r="G26" s="3">
        <f t="shared" si="12"/>
        <v>7801.3626834381557</v>
      </c>
      <c r="H26" s="3">
        <v>91.421999999999997</v>
      </c>
      <c r="I26" s="3">
        <v>441406.5</v>
      </c>
      <c r="J26" s="3">
        <f t="shared" si="13"/>
        <v>4828.2306228260159</v>
      </c>
      <c r="K26" s="3">
        <v>0</v>
      </c>
      <c r="L26" s="3">
        <v>0</v>
      </c>
      <c r="M26" s="3" t="s">
        <v>482</v>
      </c>
      <c r="N26" s="3">
        <v>51.317999999999998</v>
      </c>
      <c r="O26" s="3">
        <v>216574</v>
      </c>
      <c r="P26" s="3">
        <f t="shared" si="15"/>
        <v>4220.2346155345103</v>
      </c>
      <c r="Q26" s="3">
        <v>0.95399999999999996</v>
      </c>
      <c r="R26" s="3">
        <v>6498</v>
      </c>
      <c r="S26" s="3">
        <f t="shared" si="16"/>
        <v>6811.3207547169814</v>
      </c>
      <c r="T26" s="3">
        <v>43.973999999999997</v>
      </c>
      <c r="U26" s="3">
        <v>78252</v>
      </c>
      <c r="V26" s="3">
        <f t="shared" si="17"/>
        <v>1779.5060717696822</v>
      </c>
      <c r="W26" s="3">
        <v>158.82799999999992</v>
      </c>
      <c r="X26" s="3">
        <v>630926.5</v>
      </c>
      <c r="Y26" s="3">
        <f t="shared" si="18"/>
        <v>3972.3883698088521</v>
      </c>
    </row>
    <row r="27" spans="1:25" ht="111.95" customHeight="1" x14ac:dyDescent="0.3">
      <c r="A27" s="5" t="s">
        <v>89</v>
      </c>
      <c r="B27" s="3">
        <v>16.164000000000001</v>
      </c>
      <c r="C27" s="3">
        <v>75501</v>
      </c>
      <c r="D27" s="3">
        <f t="shared" si="11"/>
        <v>4670.9354120267253</v>
      </c>
      <c r="E27" s="3">
        <v>1.998</v>
      </c>
      <c r="F27" s="3">
        <v>10723</v>
      </c>
      <c r="G27" s="3">
        <f t="shared" si="12"/>
        <v>5366.866866866867</v>
      </c>
      <c r="H27" s="3">
        <v>30.852</v>
      </c>
      <c r="I27" s="3">
        <v>157940</v>
      </c>
      <c r="J27" s="3">
        <f t="shared" si="13"/>
        <v>5119.2791391157789</v>
      </c>
      <c r="K27" s="3">
        <v>3.5999999999999997E-2</v>
      </c>
      <c r="L27" s="3">
        <v>20</v>
      </c>
      <c r="M27" s="3">
        <f t="shared" si="14"/>
        <v>555.55555555555554</v>
      </c>
      <c r="N27" s="3">
        <v>13.32</v>
      </c>
      <c r="O27" s="3">
        <v>56350</v>
      </c>
      <c r="P27" s="3">
        <f t="shared" si="15"/>
        <v>4230.4804804804808</v>
      </c>
      <c r="Q27" s="3">
        <v>0</v>
      </c>
      <c r="R27" s="3">
        <v>0</v>
      </c>
      <c r="S27" s="3" t="s">
        <v>482</v>
      </c>
      <c r="T27" s="3">
        <v>29.286000000000001</v>
      </c>
      <c r="U27" s="3">
        <v>58300</v>
      </c>
      <c r="V27" s="3">
        <f t="shared" si="17"/>
        <v>1990.7122857337977</v>
      </c>
      <c r="W27" s="3">
        <v>81.640000000000072</v>
      </c>
      <c r="X27" s="3">
        <v>382430.1</v>
      </c>
      <c r="Y27" s="3">
        <f t="shared" si="18"/>
        <v>4684.3471337579576</v>
      </c>
    </row>
    <row r="28" spans="1:25" ht="111.95" customHeight="1" x14ac:dyDescent="0.3">
      <c r="A28" s="5" t="s">
        <v>90</v>
      </c>
      <c r="B28" s="3">
        <v>0.252</v>
      </c>
      <c r="C28" s="3">
        <v>2275</v>
      </c>
      <c r="D28" s="3">
        <f t="shared" si="11"/>
        <v>9027.7777777777774</v>
      </c>
      <c r="E28" s="3">
        <v>1.512</v>
      </c>
      <c r="F28" s="3">
        <v>6153</v>
      </c>
      <c r="G28" s="3">
        <f t="shared" si="12"/>
        <v>4069.4444444444443</v>
      </c>
      <c r="H28" s="3">
        <v>20.286000000000001</v>
      </c>
      <c r="I28" s="3">
        <v>100116</v>
      </c>
      <c r="J28" s="3">
        <f t="shared" si="13"/>
        <v>4935.2262644188104</v>
      </c>
      <c r="K28" s="3">
        <v>0.34200000000000003</v>
      </c>
      <c r="L28" s="3">
        <v>1760</v>
      </c>
      <c r="M28" s="3">
        <f t="shared" si="14"/>
        <v>5146.1988304093566</v>
      </c>
      <c r="N28" s="3">
        <v>27.738</v>
      </c>
      <c r="O28" s="3">
        <v>110424</v>
      </c>
      <c r="P28" s="3">
        <f t="shared" si="15"/>
        <v>3980.964741509842</v>
      </c>
      <c r="Q28" s="3">
        <v>0</v>
      </c>
      <c r="R28" s="3">
        <v>0</v>
      </c>
      <c r="S28" s="3" t="s">
        <v>482</v>
      </c>
      <c r="T28" s="3">
        <v>58.194000000000003</v>
      </c>
      <c r="U28" s="3">
        <v>90576</v>
      </c>
      <c r="V28" s="3">
        <f t="shared" si="17"/>
        <v>1556.4491184658211</v>
      </c>
      <c r="W28" s="3">
        <v>147.67000000000007</v>
      </c>
      <c r="X28" s="3">
        <v>740623.4999999993</v>
      </c>
      <c r="Y28" s="3">
        <f t="shared" si="18"/>
        <v>5015.3958149928822</v>
      </c>
    </row>
    <row r="29" spans="1:25" ht="111.95" customHeight="1" x14ac:dyDescent="0.3">
      <c r="A29" s="5" t="s">
        <v>91</v>
      </c>
      <c r="B29" s="3">
        <v>0.66</v>
      </c>
      <c r="C29" s="3">
        <v>6380</v>
      </c>
      <c r="D29" s="3">
        <f t="shared" si="11"/>
        <v>9666.6666666666661</v>
      </c>
      <c r="E29" s="3">
        <v>9</v>
      </c>
      <c r="F29" s="3">
        <v>39121.5</v>
      </c>
      <c r="G29" s="3">
        <f t="shared" si="12"/>
        <v>4346.833333333333</v>
      </c>
      <c r="H29" s="3">
        <v>22.536000000000001</v>
      </c>
      <c r="I29" s="3">
        <v>107802.5</v>
      </c>
      <c r="J29" s="3">
        <f t="shared" si="13"/>
        <v>4783.5685126020589</v>
      </c>
      <c r="K29" s="3">
        <v>7.9080000000000004</v>
      </c>
      <c r="L29" s="3">
        <v>10731</v>
      </c>
      <c r="M29" s="3">
        <f t="shared" si="14"/>
        <v>1356.9802731411228</v>
      </c>
      <c r="N29" s="3">
        <v>52.308</v>
      </c>
      <c r="O29" s="3">
        <v>234215</v>
      </c>
      <c r="P29" s="3">
        <f t="shared" si="15"/>
        <v>4477.6133669801939</v>
      </c>
      <c r="Q29" s="3">
        <v>3.8340000000000001</v>
      </c>
      <c r="R29" s="3">
        <v>19360</v>
      </c>
      <c r="S29" s="3">
        <f t="shared" si="16"/>
        <v>5049.5565988523731</v>
      </c>
      <c r="T29" s="3">
        <v>44.856000000000002</v>
      </c>
      <c r="U29" s="3">
        <v>86026</v>
      </c>
      <c r="V29" s="3">
        <f t="shared" si="17"/>
        <v>1917.8259318708756</v>
      </c>
      <c r="W29" s="3">
        <v>295.54599999999954</v>
      </c>
      <c r="X29" s="3">
        <v>716087.40000000037</v>
      </c>
      <c r="Y29" s="3">
        <f t="shared" si="18"/>
        <v>2422.9304406082351</v>
      </c>
    </row>
    <row r="30" spans="1:25" ht="111.95" customHeight="1" x14ac:dyDescent="0.3">
      <c r="A30" s="5" t="s">
        <v>92</v>
      </c>
      <c r="B30" s="3">
        <v>10.315</v>
      </c>
      <c r="C30" s="3">
        <v>23558.7</v>
      </c>
      <c r="D30" s="3">
        <f t="shared" si="11"/>
        <v>2283.9263208919051</v>
      </c>
      <c r="E30" s="3">
        <v>47.268000000000001</v>
      </c>
      <c r="F30" s="3">
        <v>198503</v>
      </c>
      <c r="G30" s="3">
        <f t="shared" si="12"/>
        <v>4199.5218752644496</v>
      </c>
      <c r="H30" s="3">
        <v>16.146000000000001</v>
      </c>
      <c r="I30" s="3">
        <v>90828</v>
      </c>
      <c r="J30" s="3">
        <f t="shared" si="13"/>
        <v>5625.4180602006691</v>
      </c>
      <c r="K30" s="3">
        <v>1.476</v>
      </c>
      <c r="L30" s="3">
        <v>3132</v>
      </c>
      <c r="M30" s="3">
        <f t="shared" si="14"/>
        <v>2121.9512195121952</v>
      </c>
      <c r="N30" s="3">
        <v>41.454000000000001</v>
      </c>
      <c r="O30" s="3">
        <v>203934</v>
      </c>
      <c r="P30" s="3">
        <f t="shared" si="15"/>
        <v>4919.5252569112754</v>
      </c>
      <c r="Q30" s="3">
        <v>3.7440000000000002</v>
      </c>
      <c r="R30" s="3">
        <v>21666</v>
      </c>
      <c r="S30" s="3">
        <f t="shared" si="16"/>
        <v>5786.8589743589737</v>
      </c>
      <c r="T30" s="3">
        <v>42.75</v>
      </c>
      <c r="U30" s="3">
        <v>114236</v>
      </c>
      <c r="V30" s="3">
        <f t="shared" si="17"/>
        <v>2672.187134502924</v>
      </c>
      <c r="W30" s="3">
        <v>422.21500000000003</v>
      </c>
      <c r="X30" s="3">
        <v>763408.80000000051</v>
      </c>
      <c r="Y30" s="3">
        <f t="shared" si="18"/>
        <v>1808.1044017858212</v>
      </c>
    </row>
    <row r="31" spans="1:25" ht="111.95" customHeight="1" x14ac:dyDescent="0.3">
      <c r="A31" s="5" t="s">
        <v>93</v>
      </c>
      <c r="B31" s="3">
        <v>33.155999999999999</v>
      </c>
      <c r="C31" s="3">
        <v>311206</v>
      </c>
      <c r="D31" s="3">
        <f t="shared" si="11"/>
        <v>9386.114127156472</v>
      </c>
      <c r="E31" s="3">
        <v>245.214</v>
      </c>
      <c r="F31" s="3">
        <v>928028</v>
      </c>
      <c r="G31" s="3">
        <f t="shared" si="12"/>
        <v>3784.5636872282985</v>
      </c>
      <c r="H31" s="3">
        <v>51.66</v>
      </c>
      <c r="I31" s="3">
        <v>263072</v>
      </c>
      <c r="J31" s="3">
        <f t="shared" si="13"/>
        <v>5092.3732094463803</v>
      </c>
      <c r="K31" s="3">
        <v>2.9340000000000002</v>
      </c>
      <c r="L31" s="3">
        <v>3027.5</v>
      </c>
      <c r="M31" s="3">
        <f t="shared" si="14"/>
        <v>1031.8677573278799</v>
      </c>
      <c r="N31" s="3">
        <v>45.36</v>
      </c>
      <c r="O31" s="3">
        <v>219038</v>
      </c>
      <c r="P31" s="3">
        <f t="shared" si="15"/>
        <v>4828.8800705467374</v>
      </c>
      <c r="Q31" s="3">
        <v>3.024</v>
      </c>
      <c r="R31" s="3">
        <v>14745</v>
      </c>
      <c r="S31" s="3">
        <f t="shared" si="16"/>
        <v>4875.9920634920636</v>
      </c>
      <c r="T31" s="3">
        <v>48.816000000000003</v>
      </c>
      <c r="U31" s="3">
        <v>98769</v>
      </c>
      <c r="V31" s="3">
        <f t="shared" si="17"/>
        <v>2023.2915437561455</v>
      </c>
      <c r="W31" s="3">
        <v>679.58400000000063</v>
      </c>
      <c r="X31" s="3">
        <v>1251732.5000000014</v>
      </c>
      <c r="Y31" s="3">
        <f t="shared" si="18"/>
        <v>1841.9099037057968</v>
      </c>
    </row>
    <row r="32" spans="1:25" ht="111.95" customHeight="1" x14ac:dyDescent="0.3">
      <c r="A32" s="5" t="s">
        <v>94</v>
      </c>
      <c r="B32" s="3">
        <v>98.91</v>
      </c>
      <c r="C32" s="3">
        <v>770335.5</v>
      </c>
      <c r="D32" s="3">
        <f t="shared" si="11"/>
        <v>7788.2468911131336</v>
      </c>
      <c r="E32" s="3">
        <v>173.39400000000001</v>
      </c>
      <c r="F32" s="3">
        <v>662975.19999999995</v>
      </c>
      <c r="G32" s="3">
        <f t="shared" si="12"/>
        <v>3823.5186915348854</v>
      </c>
      <c r="H32" s="3">
        <v>73.691999999999993</v>
      </c>
      <c r="I32" s="3">
        <v>400752</v>
      </c>
      <c r="J32" s="3">
        <f t="shared" si="13"/>
        <v>5438.2022471910113</v>
      </c>
      <c r="K32" s="3">
        <v>22.463999999999999</v>
      </c>
      <c r="L32" s="3">
        <v>41312</v>
      </c>
      <c r="M32" s="3">
        <f t="shared" si="14"/>
        <v>1839.031339031339</v>
      </c>
      <c r="N32" s="3">
        <v>51.893999999999998</v>
      </c>
      <c r="O32" s="3">
        <v>221585</v>
      </c>
      <c r="P32" s="3">
        <f t="shared" si="15"/>
        <v>4269.9541372798394</v>
      </c>
      <c r="Q32" s="3">
        <v>1.35</v>
      </c>
      <c r="R32" s="3">
        <v>7030</v>
      </c>
      <c r="S32" s="3">
        <f t="shared" si="16"/>
        <v>5207.4074074074069</v>
      </c>
      <c r="T32" s="3">
        <v>44.585999999999999</v>
      </c>
      <c r="U32" s="3">
        <v>112330</v>
      </c>
      <c r="V32" s="3">
        <f t="shared" si="17"/>
        <v>2519.4007087426548</v>
      </c>
      <c r="W32" s="3">
        <v>1013.8419999999999</v>
      </c>
      <c r="X32" s="3">
        <v>1746665.0000000009</v>
      </c>
      <c r="Y32" s="3">
        <f t="shared" si="18"/>
        <v>1722.8177566129646</v>
      </c>
    </row>
    <row r="33" spans="1:25" ht="111.95" customHeight="1" x14ac:dyDescent="0.3">
      <c r="A33" s="5" t="s">
        <v>95</v>
      </c>
      <c r="B33" s="3">
        <v>92.304000000000002</v>
      </c>
      <c r="C33" s="3">
        <v>580417</v>
      </c>
      <c r="D33" s="3">
        <f t="shared" si="11"/>
        <v>6288.1023574276305</v>
      </c>
      <c r="E33" s="3">
        <v>146.62799999999999</v>
      </c>
      <c r="F33" s="3">
        <v>478131.4</v>
      </c>
      <c r="G33" s="3">
        <f t="shared" si="12"/>
        <v>3260.8464958943728</v>
      </c>
      <c r="H33" s="3">
        <v>130.17599999999999</v>
      </c>
      <c r="I33" s="3">
        <v>605434.5</v>
      </c>
      <c r="J33" s="3">
        <f t="shared" si="13"/>
        <v>4650.8918694690274</v>
      </c>
      <c r="K33" s="3">
        <v>98.055999999999997</v>
      </c>
      <c r="L33" s="3">
        <v>89131.4</v>
      </c>
      <c r="M33" s="3">
        <f t="shared" si="14"/>
        <v>908.98466182589539</v>
      </c>
      <c r="N33" s="3">
        <v>38.591999999999999</v>
      </c>
      <c r="O33" s="3">
        <v>217667</v>
      </c>
      <c r="P33" s="3">
        <f t="shared" si="15"/>
        <v>5640.2104063018242</v>
      </c>
      <c r="Q33" s="3">
        <v>2.78</v>
      </c>
      <c r="R33" s="3">
        <v>22860</v>
      </c>
      <c r="S33" s="3">
        <f t="shared" si="16"/>
        <v>8223.0215827338143</v>
      </c>
      <c r="T33" s="3">
        <v>66.563999999999993</v>
      </c>
      <c r="U33" s="3">
        <v>161984.5</v>
      </c>
      <c r="V33" s="3">
        <f t="shared" si="17"/>
        <v>2433.5151132744427</v>
      </c>
      <c r="W33" s="3">
        <v>3959.596</v>
      </c>
      <c r="X33" s="3">
        <v>4954733.8</v>
      </c>
      <c r="Y33" s="3">
        <f t="shared" si="18"/>
        <v>1251.3230642722135</v>
      </c>
    </row>
    <row r="34" spans="1:25" ht="111.95" customHeight="1" x14ac:dyDescent="0.3">
      <c r="A34" s="25" t="s">
        <v>97</v>
      </c>
      <c r="B34" s="163">
        <f>SUM(B22:B33)-1</f>
        <v>533.96199999999999</v>
      </c>
      <c r="C34" s="163">
        <f>SUM(C22:C33)+1</f>
        <v>3715385.8</v>
      </c>
      <c r="D34" s="163">
        <f>C34/B34-1</f>
        <v>6957.1464598604389</v>
      </c>
      <c r="E34" s="36">
        <f t="shared" ref="E34" si="19">SUM(E22:E33)</f>
        <v>634.44599999999991</v>
      </c>
      <c r="F34" s="36">
        <f>SUM(F22:F33)</f>
        <v>2378119.1</v>
      </c>
      <c r="G34" s="36">
        <f t="shared" si="12"/>
        <v>3748.3396538082052</v>
      </c>
      <c r="H34" s="163">
        <f>SUM(H22:H33)-1</f>
        <v>891.8900000000001</v>
      </c>
      <c r="I34" s="163">
        <f>SUM(I22:I33)+1</f>
        <v>4656334.5</v>
      </c>
      <c r="J34" s="163">
        <f>I34/H34-1</f>
        <v>5219.7497561358459</v>
      </c>
      <c r="K34" s="163">
        <f>SUM(K22:K33)-1</f>
        <v>545.45200000000011</v>
      </c>
      <c r="L34" s="163">
        <f>SUM(L22:L33)</f>
        <v>2531228.9</v>
      </c>
      <c r="M34" s="163">
        <f>L34/K34+3</f>
        <v>4643.6079728372051</v>
      </c>
      <c r="N34" s="36">
        <f t="shared" ref="N34" si="20">SUM(N22:N33)</f>
        <v>536.02200000000005</v>
      </c>
      <c r="O34" s="36">
        <f>SUM(O22:O33)</f>
        <v>2503307</v>
      </c>
      <c r="P34" s="36">
        <f t="shared" si="15"/>
        <v>4670.1571950405014</v>
      </c>
      <c r="Q34" s="36">
        <f>SUM(Q22:Q33)+1</f>
        <v>53.100000000000009</v>
      </c>
      <c r="R34" s="36">
        <f>SUM(R22:R33)</f>
        <v>366587</v>
      </c>
      <c r="S34" s="36">
        <f t="shared" si="16"/>
        <v>6903.7099811676071</v>
      </c>
      <c r="T34" s="36">
        <f t="shared" ref="T34" si="21">SUM(T22:T33)</f>
        <v>679.88099999999997</v>
      </c>
      <c r="U34" s="36">
        <f>SUM(U22:U33)</f>
        <v>1277082.7</v>
      </c>
      <c r="V34" s="36">
        <f t="shared" si="17"/>
        <v>1878.3915126323577</v>
      </c>
      <c r="W34" s="36">
        <f>SUM(W22:W33)+2</f>
        <v>14538.730000000001</v>
      </c>
      <c r="X34" s="36">
        <f>SUM(X22:X33)+1</f>
        <v>19664087.400000006</v>
      </c>
      <c r="Y34" s="36">
        <f t="shared" si="18"/>
        <v>1352.531300877037</v>
      </c>
    </row>
  </sheetData>
  <mergeCells count="24">
    <mergeCell ref="W20:Y20"/>
    <mergeCell ref="T20:V20"/>
    <mergeCell ref="T3:V3"/>
    <mergeCell ref="A2:Y2"/>
    <mergeCell ref="A3:A4"/>
    <mergeCell ref="B3:D3"/>
    <mergeCell ref="E3:G3"/>
    <mergeCell ref="A20:A21"/>
    <mergeCell ref="B20:D20"/>
    <mergeCell ref="K20:M20"/>
    <mergeCell ref="N20:P20"/>
    <mergeCell ref="E20:G20"/>
    <mergeCell ref="H20:J20"/>
    <mergeCell ref="Q20:S20"/>
    <mergeCell ref="A1:M1"/>
    <mergeCell ref="N1:Y1"/>
    <mergeCell ref="A18:M18"/>
    <mergeCell ref="N18:Y18"/>
    <mergeCell ref="A19:Y19"/>
    <mergeCell ref="W3:Y3"/>
    <mergeCell ref="H3:J3"/>
    <mergeCell ref="Q3:S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6" pageOrder="overThenDown" orientation="portrait" useFirstPageNumber="1" r:id="rId1"/>
  <headerFooter>
    <oddFooter>&amp;C&amp;30&amp;P</oddFooter>
  </headerFooter>
  <rowBreaks count="1" manualBreakCount="1">
    <brk id="17" max="24" man="1"/>
  </rowBreaks>
  <colBreaks count="1" manualBreakCount="1">
    <brk id="13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00"/>
  </sheetPr>
  <dimension ref="A1:AD16"/>
  <sheetViews>
    <sheetView view="pageBreakPreview" zoomScale="40" zoomScaleSheetLayoutView="40" workbookViewId="0">
      <selection activeCell="N6" sqref="N6"/>
    </sheetView>
  </sheetViews>
  <sheetFormatPr defaultRowHeight="19.5" x14ac:dyDescent="0.3"/>
  <cols>
    <col min="1" max="1" width="52.125" style="1" customWidth="1"/>
    <col min="2" max="4" width="52.125" style="2" customWidth="1"/>
  </cols>
  <sheetData>
    <row r="1" spans="1:30" ht="165.75" customHeight="1" x14ac:dyDescent="0.3">
      <c r="A1" s="227" t="s">
        <v>128</v>
      </c>
      <c r="B1" s="227"/>
      <c r="C1" s="227"/>
      <c r="D1" s="227"/>
    </row>
    <row r="2" spans="1:30" ht="39.950000000000003" customHeight="1" x14ac:dyDescent="0.3">
      <c r="A2" s="207" t="s">
        <v>110</v>
      </c>
      <c r="B2" s="207"/>
      <c r="C2" s="207"/>
      <c r="D2" s="207"/>
    </row>
    <row r="3" spans="1:30" ht="97.5" customHeight="1" x14ac:dyDescent="0.3">
      <c r="A3" s="37" t="s">
        <v>130</v>
      </c>
      <c r="B3" s="37" t="s">
        <v>131</v>
      </c>
      <c r="C3" s="37" t="s">
        <v>129</v>
      </c>
      <c r="D3" s="37" t="s">
        <v>132</v>
      </c>
    </row>
    <row r="4" spans="1:30" ht="111.95" customHeight="1" x14ac:dyDescent="0.3">
      <c r="A4" s="38" t="s">
        <v>605</v>
      </c>
      <c r="B4" s="103">
        <v>1482</v>
      </c>
      <c r="C4" s="103">
        <v>3135095</v>
      </c>
      <c r="D4" s="105">
        <f>C4/B4</f>
        <v>2115.4487179487178</v>
      </c>
      <c r="AD4" t="s">
        <v>252</v>
      </c>
    </row>
    <row r="5" spans="1:30" ht="111.95" customHeight="1" x14ac:dyDescent="0.3">
      <c r="A5" s="39" t="s">
        <v>606</v>
      </c>
      <c r="B5" s="105">
        <v>3</v>
      </c>
      <c r="C5" s="105">
        <v>1512</v>
      </c>
      <c r="D5" s="105">
        <f>C5/B5</f>
        <v>504</v>
      </c>
    </row>
    <row r="6" spans="1:30" ht="111.95" customHeight="1" x14ac:dyDescent="0.3">
      <c r="A6" s="19"/>
      <c r="B6" s="20"/>
      <c r="C6" s="20"/>
      <c r="D6" s="20"/>
    </row>
    <row r="7" spans="1:30" ht="165.75" customHeight="1" x14ac:dyDescent="0.3">
      <c r="A7" s="227" t="s">
        <v>133</v>
      </c>
      <c r="B7" s="227"/>
      <c r="C7" s="227"/>
      <c r="D7" s="227"/>
    </row>
    <row r="8" spans="1:30" ht="39.950000000000003" customHeight="1" x14ac:dyDescent="0.3">
      <c r="A8" s="207" t="s">
        <v>110</v>
      </c>
      <c r="B8" s="207"/>
      <c r="C8" s="207"/>
      <c r="D8" s="207"/>
    </row>
    <row r="9" spans="1:30" ht="97.5" customHeight="1" x14ac:dyDescent="0.3">
      <c r="A9" s="37" t="s">
        <v>130</v>
      </c>
      <c r="B9" s="37" t="s">
        <v>131</v>
      </c>
      <c r="C9" s="37" t="s">
        <v>129</v>
      </c>
      <c r="D9" s="37" t="s">
        <v>132</v>
      </c>
    </row>
    <row r="10" spans="1:30" ht="111.95" customHeight="1" x14ac:dyDescent="0.3">
      <c r="A10" s="39" t="s">
        <v>134</v>
      </c>
      <c r="B10" s="105">
        <f>124328/(365-65)</f>
        <v>414.42666666666668</v>
      </c>
      <c r="C10" s="105">
        <f>233469708/(365-65)</f>
        <v>778232.36</v>
      </c>
      <c r="D10" s="168">
        <f>C10/B10</f>
        <v>1877.8530017373398</v>
      </c>
    </row>
    <row r="11" spans="1:30" ht="111.95" customHeight="1" x14ac:dyDescent="0.3">
      <c r="A11" s="19"/>
      <c r="B11" s="20"/>
      <c r="C11" s="20"/>
      <c r="D11" s="20"/>
    </row>
    <row r="12" spans="1:30" ht="111.95" customHeight="1" x14ac:dyDescent="0.3">
      <c r="A12" s="19"/>
      <c r="B12" s="20"/>
      <c r="C12" s="20"/>
      <c r="D12" s="20"/>
    </row>
    <row r="13" spans="1:30" ht="111.95" customHeight="1" x14ac:dyDescent="0.3">
      <c r="A13" s="19"/>
      <c r="B13" s="20"/>
      <c r="C13" s="20"/>
      <c r="D13" s="20"/>
    </row>
    <row r="14" spans="1:30" ht="111.95" customHeight="1" x14ac:dyDescent="0.3">
      <c r="A14" s="19"/>
      <c r="B14" s="20"/>
      <c r="C14" s="20"/>
      <c r="D14" s="20"/>
    </row>
    <row r="15" spans="1:30" ht="111.95" customHeight="1" x14ac:dyDescent="0.3">
      <c r="A15" s="19"/>
      <c r="B15" s="20"/>
      <c r="C15" s="20"/>
      <c r="D15" s="20"/>
    </row>
    <row r="16" spans="1:30" ht="111.95" customHeight="1" x14ac:dyDescent="0.3">
      <c r="A16" s="19"/>
      <c r="B16" s="21"/>
      <c r="C16" s="21"/>
      <c r="D16" s="21"/>
    </row>
  </sheetData>
  <mergeCells count="4">
    <mergeCell ref="A7:D7"/>
    <mergeCell ref="A8:D8"/>
    <mergeCell ref="A1:D1"/>
    <mergeCell ref="A2:D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0" pageOrder="overThenDown" orientation="portrait" useFirstPageNumber="1" r:id="rId1"/>
  <headerFooter>
    <oddFooter>&amp;C&amp;30&amp;P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FF00"/>
  </sheetPr>
  <dimension ref="A1:I16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P9" sqref="P9"/>
    </sheetView>
  </sheetViews>
  <sheetFormatPr defaultRowHeight="19.5" x14ac:dyDescent="0.3"/>
  <cols>
    <col min="1" max="1" width="17.5" style="1" customWidth="1"/>
    <col min="2" max="2" width="15.625" style="1" customWidth="1"/>
    <col min="3" max="3" width="26.625" style="2" customWidth="1"/>
    <col min="4" max="4" width="32.625" style="2" customWidth="1"/>
    <col min="5" max="5" width="20.625" style="2" customWidth="1"/>
    <col min="6" max="6" width="15.625" style="2" customWidth="1"/>
    <col min="7" max="7" width="26.625" style="2" customWidth="1"/>
    <col min="8" max="8" width="32.625" style="2" customWidth="1"/>
    <col min="9" max="9" width="20.625" style="2" customWidth="1"/>
  </cols>
  <sheetData>
    <row r="1" spans="1:9" ht="165.75" customHeight="1" x14ac:dyDescent="0.3">
      <c r="A1" s="227" t="s">
        <v>152</v>
      </c>
      <c r="B1" s="227"/>
      <c r="C1" s="227"/>
      <c r="D1" s="227"/>
      <c r="E1" s="227"/>
      <c r="F1" s="227"/>
      <c r="G1" s="227"/>
      <c r="H1" s="227"/>
      <c r="I1" s="227"/>
    </row>
    <row r="2" spans="1:9" ht="39.950000000000003" customHeight="1" x14ac:dyDescent="0.3">
      <c r="A2" s="207" t="s">
        <v>110</v>
      </c>
      <c r="B2" s="207"/>
      <c r="C2" s="207"/>
      <c r="D2" s="207"/>
      <c r="E2" s="207"/>
      <c r="F2" s="207"/>
      <c r="G2" s="207"/>
      <c r="H2" s="207"/>
      <c r="I2" s="207"/>
    </row>
    <row r="3" spans="1:9" ht="97.5" customHeight="1" x14ac:dyDescent="0.3">
      <c r="A3" s="216" t="s">
        <v>18</v>
      </c>
      <c r="B3" s="216" t="s">
        <v>135</v>
      </c>
      <c r="C3" s="216"/>
      <c r="D3" s="216"/>
      <c r="E3" s="216"/>
      <c r="F3" s="216" t="s">
        <v>136</v>
      </c>
      <c r="G3" s="216"/>
      <c r="H3" s="216"/>
      <c r="I3" s="216"/>
    </row>
    <row r="4" spans="1:9" ht="111.95" customHeight="1" x14ac:dyDescent="0.3">
      <c r="A4" s="216"/>
      <c r="B4" s="175" t="s">
        <v>137</v>
      </c>
      <c r="C4" s="175" t="s">
        <v>15</v>
      </c>
      <c r="D4" s="175" t="s">
        <v>118</v>
      </c>
      <c r="E4" s="175" t="s">
        <v>119</v>
      </c>
      <c r="F4" s="175" t="s">
        <v>137</v>
      </c>
      <c r="G4" s="175" t="s">
        <v>15</v>
      </c>
      <c r="H4" s="175" t="s">
        <v>118</v>
      </c>
      <c r="I4" s="175" t="s">
        <v>119</v>
      </c>
    </row>
    <row r="5" spans="1:9" ht="111.95" customHeight="1" x14ac:dyDescent="0.3">
      <c r="A5" s="180" t="s">
        <v>84</v>
      </c>
      <c r="B5" s="181">
        <v>2</v>
      </c>
      <c r="C5" s="182">
        <v>1189</v>
      </c>
      <c r="D5" s="182">
        <v>2824213</v>
      </c>
      <c r="E5" s="182">
        <f>D5/C5</f>
        <v>2375.2842724978973</v>
      </c>
      <c r="F5" s="183">
        <v>19</v>
      </c>
      <c r="G5" s="182">
        <v>7</v>
      </c>
      <c r="H5" s="182">
        <v>49681</v>
      </c>
      <c r="I5" s="182">
        <f>H5/G5</f>
        <v>7097.2857142857147</v>
      </c>
    </row>
    <row r="6" spans="1:9" ht="111.95" customHeight="1" x14ac:dyDescent="0.3">
      <c r="A6" s="5" t="s">
        <v>85</v>
      </c>
      <c r="B6" s="184">
        <v>11</v>
      </c>
      <c r="C6" s="139">
        <v>873</v>
      </c>
      <c r="D6" s="139">
        <v>2638415</v>
      </c>
      <c r="E6" s="139">
        <f t="shared" ref="E6:E15" si="0">D6/C6</f>
        <v>3022.2394043528066</v>
      </c>
      <c r="F6" s="185">
        <v>9</v>
      </c>
      <c r="G6" s="139">
        <v>3</v>
      </c>
      <c r="H6" s="139">
        <v>15695</v>
      </c>
      <c r="I6" s="139">
        <f t="shared" ref="I6:I16" si="1">H6/G6</f>
        <v>5231.666666666667</v>
      </c>
    </row>
    <row r="7" spans="1:9" ht="111.95" customHeight="1" x14ac:dyDescent="0.3">
      <c r="A7" s="5" t="s">
        <v>86</v>
      </c>
      <c r="B7" s="184">
        <v>11</v>
      </c>
      <c r="C7" s="139">
        <v>554</v>
      </c>
      <c r="D7" s="139">
        <v>2992853</v>
      </c>
      <c r="E7" s="139">
        <f t="shared" si="0"/>
        <v>5402.2617328519855</v>
      </c>
      <c r="F7" s="185">
        <v>26</v>
      </c>
      <c r="G7" s="139">
        <v>4</v>
      </c>
      <c r="H7" s="139">
        <v>20319</v>
      </c>
      <c r="I7" s="139">
        <f t="shared" si="1"/>
        <v>5079.75</v>
      </c>
    </row>
    <row r="8" spans="1:9" ht="111.95" customHeight="1" x14ac:dyDescent="0.3">
      <c r="A8" s="5" t="s">
        <v>87</v>
      </c>
      <c r="B8" s="184">
        <v>5</v>
      </c>
      <c r="C8" s="139">
        <v>434</v>
      </c>
      <c r="D8" s="139">
        <v>2001733</v>
      </c>
      <c r="E8" s="139">
        <f t="shared" si="0"/>
        <v>4612.2880184331798</v>
      </c>
      <c r="F8" s="185">
        <v>26</v>
      </c>
      <c r="G8" s="139">
        <v>8</v>
      </c>
      <c r="H8" s="139">
        <v>38033</v>
      </c>
      <c r="I8" s="139">
        <f t="shared" si="1"/>
        <v>4754.125</v>
      </c>
    </row>
    <row r="9" spans="1:9" ht="111.95" customHeight="1" x14ac:dyDescent="0.3">
      <c r="A9" s="5" t="s">
        <v>88</v>
      </c>
      <c r="B9" s="184">
        <v>7</v>
      </c>
      <c r="C9" s="139">
        <v>129</v>
      </c>
      <c r="D9" s="139">
        <v>455448</v>
      </c>
      <c r="E9" s="139">
        <f t="shared" si="0"/>
        <v>3530.6046511627906</v>
      </c>
      <c r="F9" s="185">
        <v>22</v>
      </c>
      <c r="G9" s="139">
        <v>3</v>
      </c>
      <c r="H9" s="139">
        <v>1512</v>
      </c>
      <c r="I9" s="139">
        <f t="shared" si="1"/>
        <v>504</v>
      </c>
    </row>
    <row r="10" spans="1:9" ht="111.95" customHeight="1" x14ac:dyDescent="0.3">
      <c r="A10" s="5" t="s">
        <v>89</v>
      </c>
      <c r="B10" s="184">
        <v>3</v>
      </c>
      <c r="C10" s="139">
        <v>104</v>
      </c>
      <c r="D10" s="139">
        <v>431776</v>
      </c>
      <c r="E10" s="139">
        <f t="shared" si="0"/>
        <v>4151.6923076923076</v>
      </c>
      <c r="F10" s="185">
        <v>20</v>
      </c>
      <c r="G10" s="139">
        <v>5</v>
      </c>
      <c r="H10" s="139">
        <v>17473</v>
      </c>
      <c r="I10" s="139">
        <f t="shared" si="1"/>
        <v>3494.6</v>
      </c>
    </row>
    <row r="11" spans="1:9" ht="111.95" customHeight="1" x14ac:dyDescent="0.3">
      <c r="A11" s="5" t="s">
        <v>90</v>
      </c>
      <c r="B11" s="184">
        <v>26</v>
      </c>
      <c r="C11" s="139">
        <v>536</v>
      </c>
      <c r="D11" s="139">
        <v>1300416</v>
      </c>
      <c r="E11" s="139">
        <f t="shared" si="0"/>
        <v>2426.1492537313434</v>
      </c>
      <c r="F11" s="185">
        <v>3</v>
      </c>
      <c r="G11" s="139">
        <v>13</v>
      </c>
      <c r="H11" s="139">
        <v>44661</v>
      </c>
      <c r="I11" s="139">
        <f t="shared" si="1"/>
        <v>3435.4615384615386</v>
      </c>
    </row>
    <row r="12" spans="1:9" ht="111.95" customHeight="1" x14ac:dyDescent="0.3">
      <c r="A12" s="5" t="s">
        <v>91</v>
      </c>
      <c r="B12" s="184">
        <v>5</v>
      </c>
      <c r="C12" s="139">
        <v>926</v>
      </c>
      <c r="D12" s="139">
        <v>2109632</v>
      </c>
      <c r="E12" s="139">
        <f t="shared" si="0"/>
        <v>2278.2203023758098</v>
      </c>
      <c r="F12" s="185">
        <v>16</v>
      </c>
      <c r="G12" s="139">
        <v>1</v>
      </c>
      <c r="H12" s="139">
        <v>1911</v>
      </c>
      <c r="I12" s="139">
        <f t="shared" si="1"/>
        <v>1911</v>
      </c>
    </row>
    <row r="13" spans="1:9" ht="111.95" customHeight="1" x14ac:dyDescent="0.3">
      <c r="A13" s="5" t="s">
        <v>92</v>
      </c>
      <c r="B13" s="184">
        <v>30</v>
      </c>
      <c r="C13" s="139">
        <v>910</v>
      </c>
      <c r="D13" s="139">
        <v>1890387</v>
      </c>
      <c r="E13" s="139">
        <f t="shared" si="0"/>
        <v>2077.3483516483516</v>
      </c>
      <c r="F13" s="185">
        <v>23</v>
      </c>
      <c r="G13" s="139">
        <v>5</v>
      </c>
      <c r="H13" s="139">
        <v>25927</v>
      </c>
      <c r="I13" s="139">
        <f t="shared" si="1"/>
        <v>5185.3999999999996</v>
      </c>
    </row>
    <row r="14" spans="1:9" ht="111.95" customHeight="1" x14ac:dyDescent="0.3">
      <c r="A14" s="5" t="s">
        <v>93</v>
      </c>
      <c r="B14" s="184">
        <v>24</v>
      </c>
      <c r="C14" s="139">
        <v>813</v>
      </c>
      <c r="D14" s="139">
        <v>1892248</v>
      </c>
      <c r="E14" s="139">
        <f t="shared" si="0"/>
        <v>2327.4883148831486</v>
      </c>
      <c r="F14" s="185">
        <v>5</v>
      </c>
      <c r="G14" s="139">
        <v>21</v>
      </c>
      <c r="H14" s="139">
        <v>90336</v>
      </c>
      <c r="I14" s="139">
        <f t="shared" si="1"/>
        <v>4301.7142857142853</v>
      </c>
    </row>
    <row r="15" spans="1:9" ht="111.95" customHeight="1" x14ac:dyDescent="0.3">
      <c r="A15" s="5" t="s">
        <v>94</v>
      </c>
      <c r="B15" s="184">
        <v>19</v>
      </c>
      <c r="C15" s="139">
        <v>895</v>
      </c>
      <c r="D15" s="139">
        <v>2460617</v>
      </c>
      <c r="E15" s="139">
        <f t="shared" si="0"/>
        <v>2749.2927374301676</v>
      </c>
      <c r="F15" s="185">
        <v>30</v>
      </c>
      <c r="G15" s="139">
        <v>3</v>
      </c>
      <c r="H15" s="139">
        <v>9102</v>
      </c>
      <c r="I15" s="139">
        <f t="shared" si="1"/>
        <v>3034</v>
      </c>
    </row>
    <row r="16" spans="1:9" ht="111.95" customHeight="1" x14ac:dyDescent="0.3">
      <c r="A16" s="6" t="s">
        <v>95</v>
      </c>
      <c r="B16" s="186">
        <v>9</v>
      </c>
      <c r="C16" s="187">
        <v>1482</v>
      </c>
      <c r="D16" s="187">
        <v>3135095</v>
      </c>
      <c r="E16" s="187">
        <f>D16/C16</f>
        <v>2115.4487179487178</v>
      </c>
      <c r="F16" s="188">
        <v>14</v>
      </c>
      <c r="G16" s="187">
        <v>15</v>
      </c>
      <c r="H16" s="187">
        <v>56888</v>
      </c>
      <c r="I16" s="187">
        <f t="shared" si="1"/>
        <v>3792.5333333333333</v>
      </c>
    </row>
  </sheetData>
  <mergeCells count="5">
    <mergeCell ref="A1:I1"/>
    <mergeCell ref="A2:I2"/>
    <mergeCell ref="A3:A4"/>
    <mergeCell ref="B3:E3"/>
    <mergeCell ref="F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1" pageOrder="overThenDown" orientation="portrait" useFirstPageNumber="1" r:id="rId1"/>
  <headerFooter>
    <oddFooter>&amp;C&amp;30&amp;P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FFFF00"/>
  </sheetPr>
  <dimension ref="A1:M18"/>
  <sheetViews>
    <sheetView view="pageBreakPreview" zoomScale="40" zoomScaleSheetLayoutView="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8" sqref="I8"/>
    </sheetView>
  </sheetViews>
  <sheetFormatPr defaultRowHeight="19.5" x14ac:dyDescent="0.3"/>
  <cols>
    <col min="1" max="1" width="17.5" style="1" customWidth="1"/>
    <col min="2" max="2" width="24.625" style="2" customWidth="1"/>
    <col min="3" max="3" width="39.125" style="2" customWidth="1"/>
    <col min="4" max="4" width="24.625" style="2" customWidth="1"/>
    <col min="5" max="5" width="39.125" style="2" customWidth="1"/>
    <col min="6" max="6" width="24.625" style="2" customWidth="1"/>
    <col min="7" max="7" width="39.125" style="2" customWidth="1"/>
    <col min="8" max="8" width="27.5" style="2" customWidth="1"/>
    <col min="9" max="9" width="42.625" style="2" customWidth="1"/>
    <col min="10" max="10" width="27.5" style="2" customWidth="1"/>
    <col min="11" max="11" width="42.625" style="2" customWidth="1"/>
    <col min="12" max="12" width="27.5" style="2" customWidth="1"/>
    <col min="13" max="13" width="42.625" style="2" customWidth="1"/>
  </cols>
  <sheetData>
    <row r="1" spans="1:13" ht="165.75" customHeight="1" x14ac:dyDescent="0.3">
      <c r="A1" s="208" t="s">
        <v>138</v>
      </c>
      <c r="B1" s="208"/>
      <c r="C1" s="208"/>
      <c r="D1" s="208"/>
      <c r="E1" s="208"/>
      <c r="F1" s="208"/>
      <c r="G1" s="208"/>
      <c r="H1" s="209" t="s">
        <v>139</v>
      </c>
      <c r="I1" s="209"/>
      <c r="J1" s="209"/>
      <c r="K1" s="209"/>
      <c r="L1" s="209"/>
      <c r="M1" s="209"/>
    </row>
    <row r="2" spans="1:13" ht="39.950000000000003" customHeight="1" x14ac:dyDescent="0.3">
      <c r="A2" s="207" t="s">
        <v>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</row>
    <row r="3" spans="1:13" ht="65.099999999999994" customHeight="1" x14ac:dyDescent="0.3">
      <c r="A3" s="218" t="s">
        <v>18</v>
      </c>
      <c r="B3" s="216" t="s">
        <v>1</v>
      </c>
      <c r="C3" s="216"/>
      <c r="D3" s="222" t="s">
        <v>143</v>
      </c>
      <c r="E3" s="223"/>
      <c r="F3" s="223"/>
      <c r="G3" s="223"/>
      <c r="H3" s="224" t="s">
        <v>142</v>
      </c>
      <c r="I3" s="225"/>
      <c r="J3" s="217" t="s">
        <v>9</v>
      </c>
      <c r="K3" s="217"/>
      <c r="L3" s="217" t="s">
        <v>12</v>
      </c>
      <c r="M3" s="217"/>
    </row>
    <row r="4" spans="1:13" ht="65.099999999999994" customHeight="1" x14ac:dyDescent="0.3">
      <c r="A4" s="219"/>
      <c r="B4" s="216"/>
      <c r="C4" s="216"/>
      <c r="D4" s="216" t="s">
        <v>3</v>
      </c>
      <c r="E4" s="216"/>
      <c r="F4" s="216" t="s">
        <v>4</v>
      </c>
      <c r="G4" s="216"/>
      <c r="H4" s="216" t="s">
        <v>7</v>
      </c>
      <c r="I4" s="216"/>
      <c r="J4" s="217"/>
      <c r="K4" s="217"/>
      <c r="L4" s="217"/>
      <c r="M4" s="217"/>
    </row>
    <row r="5" spans="1:13" ht="65.099999999999994" customHeight="1" x14ac:dyDescent="0.3">
      <c r="A5" s="220"/>
      <c r="B5" s="45" t="s">
        <v>15</v>
      </c>
      <c r="C5" s="45" t="s">
        <v>6</v>
      </c>
      <c r="D5" s="45" t="s">
        <v>15</v>
      </c>
      <c r="E5" s="45" t="s">
        <v>6</v>
      </c>
      <c r="F5" s="45" t="s">
        <v>15</v>
      </c>
      <c r="G5" s="45" t="s">
        <v>6</v>
      </c>
      <c r="H5" s="45" t="s">
        <v>5</v>
      </c>
      <c r="I5" s="45" t="s">
        <v>6</v>
      </c>
      <c r="J5" s="45" t="s">
        <v>15</v>
      </c>
      <c r="K5" s="45" t="s">
        <v>6</v>
      </c>
      <c r="L5" s="45" t="s">
        <v>15</v>
      </c>
      <c r="M5" s="45" t="s">
        <v>6</v>
      </c>
    </row>
    <row r="6" spans="1:13" ht="111.95" customHeight="1" x14ac:dyDescent="0.3">
      <c r="A6" s="5" t="s">
        <v>84</v>
      </c>
      <c r="B6" s="140">
        <v>93.661710037174714</v>
      </c>
      <c r="C6" s="140">
        <v>100515.12267657992</v>
      </c>
      <c r="D6" s="140">
        <v>10.333333333333334</v>
      </c>
      <c r="E6" s="140">
        <v>76965.222222222219</v>
      </c>
      <c r="F6" s="140">
        <v>50.454545454545453</v>
      </c>
      <c r="G6" s="140">
        <v>181910.22727272726</v>
      </c>
      <c r="H6" s="140">
        <v>9</v>
      </c>
      <c r="I6" s="140">
        <v>54524.142857142855</v>
      </c>
      <c r="J6" s="140">
        <v>2.1194029850746268</v>
      </c>
      <c r="K6" s="140">
        <v>12047.611940298508</v>
      </c>
      <c r="L6" s="140">
        <v>22.25</v>
      </c>
      <c r="M6" s="140">
        <v>12143.460674157302</v>
      </c>
    </row>
    <row r="7" spans="1:13" ht="111.95" customHeight="1" x14ac:dyDescent="0.3">
      <c r="A7" s="5" t="s">
        <v>85</v>
      </c>
      <c r="B7" s="140">
        <v>47.239669421487605</v>
      </c>
      <c r="C7" s="140">
        <v>121656.86776859504</v>
      </c>
      <c r="D7" s="140">
        <v>8.625</v>
      </c>
      <c r="E7" s="140">
        <v>49744.625</v>
      </c>
      <c r="F7" s="140">
        <v>23.863636363636363</v>
      </c>
      <c r="G7" s="140">
        <v>76320.545454545456</v>
      </c>
      <c r="H7" s="140">
        <v>6</v>
      </c>
      <c r="I7" s="140">
        <v>31350</v>
      </c>
      <c r="J7" s="140">
        <v>3.5961538461538463</v>
      </c>
      <c r="K7" s="140">
        <v>16673.826923076922</v>
      </c>
      <c r="L7" s="140">
        <v>0.75</v>
      </c>
      <c r="M7" s="140">
        <v>42597.333333333336</v>
      </c>
    </row>
    <row r="8" spans="1:13" ht="111.95" customHeight="1" x14ac:dyDescent="0.3">
      <c r="A8" s="5" t="s">
        <v>86</v>
      </c>
      <c r="B8" s="140">
        <v>32.656716417910445</v>
      </c>
      <c r="C8" s="140">
        <v>101746.96268656716</v>
      </c>
      <c r="D8" s="140">
        <v>9.7142857142857135</v>
      </c>
      <c r="E8" s="140">
        <v>62296.285714285717</v>
      </c>
      <c r="F8" s="140">
        <v>50.625</v>
      </c>
      <c r="G8" s="140">
        <v>127104.625</v>
      </c>
      <c r="H8" s="140">
        <v>10.428571428571429</v>
      </c>
      <c r="I8" s="140">
        <v>40604.571428571428</v>
      </c>
      <c r="J8" s="140">
        <v>3.310810810810811</v>
      </c>
      <c r="K8" s="140">
        <v>18448.297297297297</v>
      </c>
      <c r="L8" s="140">
        <v>9.25</v>
      </c>
      <c r="M8" s="140">
        <v>18729.62162162162</v>
      </c>
    </row>
    <row r="9" spans="1:13" ht="111.95" customHeight="1" x14ac:dyDescent="0.3">
      <c r="A9" s="5" t="s">
        <v>87</v>
      </c>
      <c r="B9" s="140">
        <v>31.670103092783506</v>
      </c>
      <c r="C9" s="140">
        <v>60953.505154639177</v>
      </c>
      <c r="D9" s="140">
        <v>6.708333333333333</v>
      </c>
      <c r="E9" s="140">
        <v>43191.708333333336</v>
      </c>
      <c r="F9" s="140">
        <v>36.1</v>
      </c>
      <c r="G9" s="140">
        <v>116972.25</v>
      </c>
      <c r="H9" s="140">
        <v>7.75</v>
      </c>
      <c r="I9" s="140">
        <v>30864</v>
      </c>
      <c r="J9" s="140">
        <v>2.700854700854701</v>
      </c>
      <c r="K9" s="140">
        <v>11967.290598290598</v>
      </c>
      <c r="L9" s="140">
        <v>0</v>
      </c>
      <c r="M9" s="140">
        <v>0</v>
      </c>
    </row>
    <row r="10" spans="1:13" ht="111.95" customHeight="1" x14ac:dyDescent="0.3">
      <c r="A10" s="5" t="s">
        <v>88</v>
      </c>
      <c r="B10" s="140">
        <v>0</v>
      </c>
      <c r="C10" s="140">
        <v>0</v>
      </c>
      <c r="D10" s="140">
        <v>4.903225806451613</v>
      </c>
      <c r="E10" s="140">
        <v>27318.709677419356</v>
      </c>
      <c r="F10" s="140">
        <v>0</v>
      </c>
      <c r="G10" s="140">
        <v>0</v>
      </c>
      <c r="H10" s="140">
        <v>0</v>
      </c>
      <c r="I10" s="140">
        <v>0</v>
      </c>
      <c r="J10" s="140">
        <v>3.0476190476190474</v>
      </c>
      <c r="K10" s="140">
        <v>16273.563492063493</v>
      </c>
      <c r="L10" s="140">
        <v>15.555555555555555</v>
      </c>
      <c r="M10" s="140">
        <v>29927.378571428573</v>
      </c>
    </row>
    <row r="11" spans="1:13" ht="111.95" customHeight="1" x14ac:dyDescent="0.3">
      <c r="A11" s="5" t="s">
        <v>89</v>
      </c>
      <c r="B11" s="140">
        <v>0</v>
      </c>
      <c r="C11" s="140">
        <v>0</v>
      </c>
      <c r="D11" s="140">
        <v>0</v>
      </c>
      <c r="E11" s="140">
        <v>0</v>
      </c>
      <c r="F11" s="140">
        <v>0</v>
      </c>
      <c r="G11" s="140">
        <v>0</v>
      </c>
      <c r="H11" s="140">
        <v>0</v>
      </c>
      <c r="I11" s="140">
        <v>0</v>
      </c>
      <c r="J11" s="140">
        <v>2.278688524590164</v>
      </c>
      <c r="K11" s="140">
        <v>15582.204918032787</v>
      </c>
      <c r="L11" s="140">
        <v>7.384615384615385</v>
      </c>
      <c r="M11" s="140">
        <v>96465.552083333328</v>
      </c>
    </row>
    <row r="12" spans="1:13" ht="111.95" customHeight="1" x14ac:dyDescent="0.3">
      <c r="A12" s="5" t="s">
        <v>90</v>
      </c>
      <c r="B12" s="140">
        <v>36.027027027027025</v>
      </c>
      <c r="C12" s="140">
        <v>64360.391891891893</v>
      </c>
      <c r="D12" s="140">
        <v>4.833333333333333</v>
      </c>
      <c r="E12" s="140">
        <v>31428.25</v>
      </c>
      <c r="F12" s="140">
        <v>143</v>
      </c>
      <c r="G12" s="140">
        <v>800107.5</v>
      </c>
      <c r="H12" s="140">
        <v>0</v>
      </c>
      <c r="I12" s="140">
        <v>0</v>
      </c>
      <c r="J12" s="140">
        <v>2.6203208556149731</v>
      </c>
      <c r="K12" s="140">
        <v>20579.716577540108</v>
      </c>
      <c r="L12" s="140">
        <v>0</v>
      </c>
      <c r="M12" s="140">
        <v>0</v>
      </c>
    </row>
    <row r="13" spans="1:13" ht="111.95" customHeight="1" x14ac:dyDescent="0.3">
      <c r="A13" s="5" t="s">
        <v>91</v>
      </c>
      <c r="B13" s="140">
        <v>30.700404858299596</v>
      </c>
      <c r="C13" s="140">
        <v>48683.222672064774</v>
      </c>
      <c r="D13" s="140">
        <v>3.540983606557377</v>
      </c>
      <c r="E13" s="140">
        <v>18861.524590163935</v>
      </c>
      <c r="F13" s="140">
        <v>84.571428571428569</v>
      </c>
      <c r="G13" s="140">
        <v>495045.71428571426</v>
      </c>
      <c r="H13" s="140">
        <v>1</v>
      </c>
      <c r="I13" s="140">
        <v>4480</v>
      </c>
      <c r="J13" s="140">
        <v>1.7058823529411764</v>
      </c>
      <c r="K13" s="140">
        <v>12156.564705882352</v>
      </c>
      <c r="L13" s="140">
        <v>84</v>
      </c>
      <c r="M13" s="140">
        <v>3192</v>
      </c>
    </row>
    <row r="14" spans="1:13" ht="111.95" customHeight="1" x14ac:dyDescent="0.3">
      <c r="A14" s="5" t="s">
        <v>92</v>
      </c>
      <c r="B14" s="140">
        <v>31.875739644970412</v>
      </c>
      <c r="C14" s="140">
        <v>54745.792899408283</v>
      </c>
      <c r="D14" s="140">
        <v>2.53125</v>
      </c>
      <c r="E14" s="140">
        <v>12178.125</v>
      </c>
      <c r="F14" s="140">
        <v>75.909090909090907</v>
      </c>
      <c r="G14" s="140">
        <v>408954.63636363635</v>
      </c>
      <c r="H14" s="140">
        <v>34</v>
      </c>
      <c r="I14" s="140">
        <v>69505</v>
      </c>
      <c r="J14" s="140">
        <v>2.1388888888888888</v>
      </c>
      <c r="K14" s="140">
        <v>10702.875</v>
      </c>
      <c r="L14" s="140">
        <v>25.2</v>
      </c>
      <c r="M14" s="140">
        <v>20367.222222222223</v>
      </c>
    </row>
    <row r="15" spans="1:13" ht="111.95" customHeight="1" x14ac:dyDescent="0.3">
      <c r="A15" s="5" t="s">
        <v>93</v>
      </c>
      <c r="B15" s="140">
        <v>44.414364640883981</v>
      </c>
      <c r="C15" s="140">
        <v>80624.430939226513</v>
      </c>
      <c r="D15" s="140">
        <v>9.375</v>
      </c>
      <c r="E15" s="140">
        <v>31276.84375</v>
      </c>
      <c r="F15" s="140">
        <v>177.46153846153845</v>
      </c>
      <c r="G15" s="140">
        <v>623988.84615384613</v>
      </c>
      <c r="H15" s="140">
        <v>9.625</v>
      </c>
      <c r="I15" s="140">
        <v>25461.125</v>
      </c>
      <c r="J15" s="140">
        <v>2.8740157480314958</v>
      </c>
      <c r="K15" s="140">
        <v>10146.763779527559</v>
      </c>
      <c r="L15" s="140">
        <v>30.111111111111111</v>
      </c>
      <c r="M15" s="140">
        <v>41096.490774907747</v>
      </c>
    </row>
    <row r="16" spans="1:13" ht="111.95" customHeight="1" x14ac:dyDescent="0.3">
      <c r="A16" s="5" t="s">
        <v>94</v>
      </c>
      <c r="B16" s="140">
        <v>57.12169312169312</v>
      </c>
      <c r="C16" s="140">
        <v>96566.645502645508</v>
      </c>
      <c r="D16" s="140">
        <v>10.384615384615385</v>
      </c>
      <c r="E16" s="140">
        <v>37609.653846153844</v>
      </c>
      <c r="F16" s="140">
        <v>194.2</v>
      </c>
      <c r="G16" s="140">
        <v>800489</v>
      </c>
      <c r="H16" s="140">
        <v>21.4375</v>
      </c>
      <c r="I16" s="140">
        <v>45897.53125</v>
      </c>
      <c r="J16" s="140">
        <v>4.1545454545454543</v>
      </c>
      <c r="K16" s="140">
        <v>14197.254545454545</v>
      </c>
      <c r="L16" s="140">
        <v>9.25</v>
      </c>
      <c r="M16" s="140">
        <v>67504.540540540547</v>
      </c>
    </row>
    <row r="17" spans="1:13" ht="111.95" customHeight="1" x14ac:dyDescent="0.3">
      <c r="A17" s="5" t="s">
        <v>95</v>
      </c>
      <c r="B17" s="140">
        <v>118.51811594202898</v>
      </c>
      <c r="C17" s="140">
        <v>120419.47463768115</v>
      </c>
      <c r="D17" s="140">
        <v>16.95</v>
      </c>
      <c r="E17" s="140">
        <v>62441.3</v>
      </c>
      <c r="F17" s="140">
        <v>71.214285714285708</v>
      </c>
      <c r="G17" s="140">
        <v>301519.42857142858</v>
      </c>
      <c r="H17" s="140">
        <v>0</v>
      </c>
      <c r="I17" s="140">
        <v>0</v>
      </c>
      <c r="J17" s="140">
        <v>3.2923076923076922</v>
      </c>
      <c r="K17" s="140">
        <v>13832.861538461539</v>
      </c>
      <c r="L17" s="140">
        <v>13.909090909090908</v>
      </c>
      <c r="M17" s="140">
        <v>47517.771241830065</v>
      </c>
    </row>
    <row r="18" spans="1:13" ht="111.95" customHeight="1" x14ac:dyDescent="0.3">
      <c r="A18" s="25" t="s">
        <v>140</v>
      </c>
      <c r="B18" s="133">
        <f>AVERAGE(B6:B17)</f>
        <v>43.657128683688285</v>
      </c>
      <c r="C18" s="133">
        <f t="shared" ref="C18:M18" si="0">AVERAGE(C6:C17)</f>
        <v>70856.034735774956</v>
      </c>
      <c r="D18" s="133">
        <f t="shared" si="0"/>
        <v>7.3249467093258422</v>
      </c>
      <c r="E18" s="133">
        <f t="shared" si="0"/>
        <v>37776.020677798202</v>
      </c>
      <c r="F18" s="133">
        <f t="shared" si="0"/>
        <v>75.616627122877119</v>
      </c>
      <c r="G18" s="133">
        <f t="shared" si="0"/>
        <v>327701.06442515814</v>
      </c>
      <c r="H18" s="133">
        <f t="shared" si="0"/>
        <v>8.2700892857142865</v>
      </c>
      <c r="I18" s="133">
        <f t="shared" si="0"/>
        <v>25223.864211309527</v>
      </c>
      <c r="J18" s="133">
        <f t="shared" si="0"/>
        <v>2.8199575756194069</v>
      </c>
      <c r="K18" s="133">
        <f t="shared" si="0"/>
        <v>14384.069276327142</v>
      </c>
      <c r="L18" s="133">
        <f t="shared" si="0"/>
        <v>18.138364413364414</v>
      </c>
      <c r="M18" s="133">
        <f t="shared" si="0"/>
        <v>31628.447588614563</v>
      </c>
    </row>
  </sheetData>
  <mergeCells count="12">
    <mergeCell ref="H1:M1"/>
    <mergeCell ref="A1:G1"/>
    <mergeCell ref="L3:M4"/>
    <mergeCell ref="D4:E4"/>
    <mergeCell ref="F4:G4"/>
    <mergeCell ref="H4:I4"/>
    <mergeCell ref="D3:G3"/>
    <mergeCell ref="H3:I3"/>
    <mergeCell ref="A2:M2"/>
    <mergeCell ref="A3:A5"/>
    <mergeCell ref="B3:C4"/>
    <mergeCell ref="J3:K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2" pageOrder="overThenDown" orientation="portrait" useFirstPageNumber="1" r:id="rId1"/>
  <headerFooter>
    <oddFooter>&amp;C&amp;30&amp;P</oddFooter>
  </headerFooter>
  <colBreaks count="1" manualBreakCount="1">
    <brk id="7" max="1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FF00"/>
  </sheetPr>
  <dimension ref="A1:V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V2"/>
    </sheetView>
  </sheetViews>
  <sheetFormatPr defaultRowHeight="19.5" x14ac:dyDescent="0.3"/>
  <cols>
    <col min="1" max="1" width="17.5" style="1" customWidth="1"/>
    <col min="2" max="2" width="18.125" style="2" customWidth="1"/>
    <col min="3" max="3" width="28.625" style="2" customWidth="1"/>
    <col min="4" max="4" width="16.875" style="2" customWidth="1"/>
    <col min="5" max="5" width="18.125" style="2" customWidth="1"/>
    <col min="6" max="6" width="28.625" style="2" customWidth="1"/>
    <col min="7" max="7" width="16.875" style="2" customWidth="1"/>
    <col min="8" max="8" width="18.125" style="2" customWidth="1"/>
    <col min="9" max="9" width="28.625" style="2" customWidth="1"/>
    <col min="10" max="10" width="16.875" style="2" customWidth="1"/>
    <col min="11" max="11" width="15.5" style="2" customWidth="1"/>
    <col min="12" max="12" width="20.375" style="2" customWidth="1"/>
    <col min="13" max="13" width="17.25" style="2" customWidth="1"/>
    <col min="14" max="14" width="15.5" style="2" customWidth="1"/>
    <col min="15" max="15" width="20.375" style="2" customWidth="1"/>
    <col min="16" max="16" width="17.25" style="2" customWidth="1"/>
    <col min="17" max="17" width="15.5" style="2" customWidth="1"/>
    <col min="18" max="18" width="20.375" style="2" customWidth="1"/>
    <col min="19" max="19" width="17.25" style="2" customWidth="1"/>
    <col min="20" max="20" width="15.5" style="2" customWidth="1"/>
    <col min="21" max="21" width="20.375" style="2" customWidth="1"/>
    <col min="22" max="22" width="17.25" style="2" customWidth="1"/>
  </cols>
  <sheetData>
    <row r="1" spans="1:22" ht="165.75" customHeight="1" x14ac:dyDescent="0.3">
      <c r="A1" s="208" t="s">
        <v>148</v>
      </c>
      <c r="B1" s="208"/>
      <c r="C1" s="208"/>
      <c r="D1" s="208"/>
      <c r="E1" s="208"/>
      <c r="F1" s="208"/>
      <c r="G1" s="208"/>
      <c r="H1" s="208"/>
      <c r="I1" s="208"/>
      <c r="J1" s="208"/>
      <c r="K1" s="209" t="s">
        <v>149</v>
      </c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</row>
    <row r="2" spans="1:22" ht="39.950000000000003" customHeight="1" x14ac:dyDescent="0.3">
      <c r="A2" s="207" t="s">
        <v>153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</row>
    <row r="3" spans="1:22" ht="97.5" customHeight="1" x14ac:dyDescent="0.3">
      <c r="A3" s="218" t="s">
        <v>18</v>
      </c>
      <c r="B3" s="216" t="s">
        <v>0</v>
      </c>
      <c r="C3" s="216"/>
      <c r="D3" s="216"/>
      <c r="E3" s="213" t="s">
        <v>144</v>
      </c>
      <c r="F3" s="214"/>
      <c r="G3" s="214"/>
      <c r="H3" s="213" t="s">
        <v>145</v>
      </c>
      <c r="I3" s="214"/>
      <c r="J3" s="214"/>
      <c r="K3" s="213" t="s">
        <v>146</v>
      </c>
      <c r="L3" s="214"/>
      <c r="M3" s="214"/>
      <c r="N3" s="213" t="s">
        <v>147</v>
      </c>
      <c r="O3" s="214"/>
      <c r="P3" s="214"/>
      <c r="Q3" s="213" t="s">
        <v>113</v>
      </c>
      <c r="R3" s="214"/>
      <c r="S3" s="214"/>
      <c r="T3" s="213" t="s">
        <v>127</v>
      </c>
      <c r="U3" s="214"/>
      <c r="V3" s="215"/>
    </row>
    <row r="4" spans="1:22" ht="97.5" customHeight="1" x14ac:dyDescent="0.3">
      <c r="A4" s="220"/>
      <c r="B4" s="45" t="s">
        <v>5</v>
      </c>
      <c r="C4" s="45" t="s">
        <v>118</v>
      </c>
      <c r="D4" s="45" t="s">
        <v>119</v>
      </c>
      <c r="E4" s="45" t="s">
        <v>5</v>
      </c>
      <c r="F4" s="45" t="s">
        <v>118</v>
      </c>
      <c r="G4" s="45" t="s">
        <v>119</v>
      </c>
      <c r="H4" s="45" t="s">
        <v>5</v>
      </c>
      <c r="I4" s="45" t="s">
        <v>118</v>
      </c>
      <c r="J4" s="45" t="s">
        <v>119</v>
      </c>
      <c r="K4" s="45" t="s">
        <v>5</v>
      </c>
      <c r="L4" s="45" t="s">
        <v>118</v>
      </c>
      <c r="M4" s="45" t="s">
        <v>119</v>
      </c>
      <c r="N4" s="45" t="s">
        <v>5</v>
      </c>
      <c r="O4" s="45" t="s">
        <v>118</v>
      </c>
      <c r="P4" s="45" t="s">
        <v>119</v>
      </c>
      <c r="Q4" s="45" t="s">
        <v>5</v>
      </c>
      <c r="R4" s="45" t="s">
        <v>118</v>
      </c>
      <c r="S4" s="45" t="s">
        <v>119</v>
      </c>
      <c r="T4" s="45" t="s">
        <v>5</v>
      </c>
      <c r="U4" s="45" t="s">
        <v>118</v>
      </c>
      <c r="V4" s="45" t="s">
        <v>119</v>
      </c>
    </row>
    <row r="5" spans="1:22" ht="111.95" customHeight="1" x14ac:dyDescent="0.3">
      <c r="A5" s="5" t="s">
        <v>84</v>
      </c>
      <c r="B5" s="145">
        <v>6951</v>
      </c>
      <c r="C5" s="145">
        <v>5593</v>
      </c>
      <c r="D5" s="145">
        <f>IF(B5=0,0,((C5/B5)*1000))</f>
        <v>804.63242698892248</v>
      </c>
      <c r="E5" s="145">
        <v>5311</v>
      </c>
      <c r="F5" s="145">
        <v>4625</v>
      </c>
      <c r="G5" s="145">
        <f>IF(E5=0,0,((F5/E5)*1000))</f>
        <v>870.83411786857471</v>
      </c>
      <c r="H5" s="145">
        <v>59</v>
      </c>
      <c r="I5" s="145">
        <v>31</v>
      </c>
      <c r="J5" s="145">
        <f>IF(H5=0,0,((I5/H5)*1000))</f>
        <v>525.42372881355936</v>
      </c>
      <c r="K5" s="145">
        <v>5</v>
      </c>
      <c r="L5" s="145">
        <v>7</v>
      </c>
      <c r="M5" s="145">
        <f>IF(K5=0,0,((L5/K5)*1000))</f>
        <v>1400</v>
      </c>
      <c r="N5" s="145">
        <v>7</v>
      </c>
      <c r="O5" s="145">
        <v>5</v>
      </c>
      <c r="P5" s="145">
        <f>IF(N5=0,0,((O5/N5)*1000))</f>
        <v>714.28571428571433</v>
      </c>
      <c r="Q5" s="145">
        <v>2</v>
      </c>
      <c r="R5" s="145">
        <v>1</v>
      </c>
      <c r="S5" s="145">
        <f>IF(Q5=0,0,((R5/Q5)*1000))</f>
        <v>500</v>
      </c>
      <c r="T5" s="145">
        <v>1567</v>
      </c>
      <c r="U5" s="145">
        <v>924</v>
      </c>
      <c r="V5" s="145">
        <f>IF(T5=0,0,((U5/T5)*1000))</f>
        <v>589.66177409061902</v>
      </c>
    </row>
    <row r="6" spans="1:22" ht="111.95" customHeight="1" x14ac:dyDescent="0.3">
      <c r="A6" s="5" t="s">
        <v>85</v>
      </c>
      <c r="B6" s="145">
        <v>465</v>
      </c>
      <c r="C6" s="145">
        <v>890</v>
      </c>
      <c r="D6" s="145">
        <f t="shared" ref="D6:D17" si="0">IF(B6=0,0,((C6/B6)*1000))</f>
        <v>1913.9784946236559</v>
      </c>
      <c r="E6" s="145">
        <v>297</v>
      </c>
      <c r="F6" s="145">
        <v>330</v>
      </c>
      <c r="G6" s="145">
        <f t="shared" ref="G6:G17" si="1">IF(E6=0,0,((F6/E6)*1000))</f>
        <v>1111.1111111111111</v>
      </c>
      <c r="H6" s="145">
        <v>0</v>
      </c>
      <c r="I6" s="145">
        <v>0</v>
      </c>
      <c r="J6" s="145">
        <f t="shared" ref="J6:J17" si="2">IF(H6=0,0,((I6/H6)*1000))</f>
        <v>0</v>
      </c>
      <c r="K6" s="145">
        <v>3</v>
      </c>
      <c r="L6" s="145">
        <v>12</v>
      </c>
      <c r="M6" s="145">
        <f t="shared" ref="M6:M17" si="3">IF(K6=0,0,((L6/K6)*1000))</f>
        <v>4000</v>
      </c>
      <c r="N6" s="145">
        <v>25</v>
      </c>
      <c r="O6" s="145">
        <v>15</v>
      </c>
      <c r="P6" s="145">
        <f t="shared" ref="P6:P17" si="4">IF(N6=0,0,((O6/N6)*1000))</f>
        <v>600</v>
      </c>
      <c r="Q6" s="145">
        <v>1</v>
      </c>
      <c r="R6" s="145">
        <v>1</v>
      </c>
      <c r="S6" s="145">
        <f t="shared" ref="S6:S17" si="5">IF(Q6=0,0,((R6/Q6)*1000))</f>
        <v>1000</v>
      </c>
      <c r="T6" s="145">
        <v>139</v>
      </c>
      <c r="U6" s="145">
        <v>532</v>
      </c>
      <c r="V6" s="145">
        <f t="shared" ref="V6:V17" si="6">IF(T6=0,0,((U6/T6)*1000))</f>
        <v>3827.3381294964029</v>
      </c>
    </row>
    <row r="7" spans="1:22" ht="111.95" customHeight="1" x14ac:dyDescent="0.3">
      <c r="A7" s="5" t="s">
        <v>86</v>
      </c>
      <c r="B7" s="145">
        <v>89</v>
      </c>
      <c r="C7" s="145">
        <v>243</v>
      </c>
      <c r="D7" s="145">
        <f t="shared" si="0"/>
        <v>2730.3370786516853</v>
      </c>
      <c r="E7" s="145">
        <v>27</v>
      </c>
      <c r="F7" s="145">
        <v>29</v>
      </c>
      <c r="G7" s="145">
        <f t="shared" si="1"/>
        <v>1074.0740740740741</v>
      </c>
      <c r="H7" s="145">
        <v>0</v>
      </c>
      <c r="I7" s="145">
        <v>0</v>
      </c>
      <c r="J7" s="145">
        <f t="shared" si="2"/>
        <v>0</v>
      </c>
      <c r="K7" s="145">
        <v>0</v>
      </c>
      <c r="L7" s="145">
        <v>0</v>
      </c>
      <c r="M7" s="145">
        <f t="shared" si="3"/>
        <v>0</v>
      </c>
      <c r="N7" s="145">
        <v>11</v>
      </c>
      <c r="O7" s="145">
        <v>8</v>
      </c>
      <c r="P7" s="145">
        <f t="shared" si="4"/>
        <v>727.27272727272725</v>
      </c>
      <c r="Q7" s="145">
        <v>0</v>
      </c>
      <c r="R7" s="145">
        <v>0</v>
      </c>
      <c r="S7" s="145">
        <f t="shared" si="5"/>
        <v>0</v>
      </c>
      <c r="T7" s="145">
        <v>51</v>
      </c>
      <c r="U7" s="145">
        <v>206</v>
      </c>
      <c r="V7" s="145">
        <f t="shared" si="6"/>
        <v>4039.2156862745096</v>
      </c>
    </row>
    <row r="8" spans="1:22" ht="111.95" customHeight="1" x14ac:dyDescent="0.3">
      <c r="A8" s="5" t="s">
        <v>87</v>
      </c>
      <c r="B8" s="145">
        <v>58</v>
      </c>
      <c r="C8" s="145">
        <v>58</v>
      </c>
      <c r="D8" s="145">
        <f t="shared" si="0"/>
        <v>1000</v>
      </c>
      <c r="E8" s="145">
        <v>17</v>
      </c>
      <c r="F8" s="145">
        <v>19</v>
      </c>
      <c r="G8" s="145">
        <f t="shared" si="1"/>
        <v>1117.6470588235295</v>
      </c>
      <c r="H8" s="145">
        <v>0</v>
      </c>
      <c r="I8" s="145">
        <v>0</v>
      </c>
      <c r="J8" s="145">
        <f t="shared" si="2"/>
        <v>0</v>
      </c>
      <c r="K8" s="145">
        <v>2</v>
      </c>
      <c r="L8" s="145">
        <v>1</v>
      </c>
      <c r="M8" s="145">
        <f t="shared" si="3"/>
        <v>500</v>
      </c>
      <c r="N8" s="145">
        <v>30</v>
      </c>
      <c r="O8" s="145">
        <v>26</v>
      </c>
      <c r="P8" s="145">
        <f t="shared" si="4"/>
        <v>866.66666666666674</v>
      </c>
      <c r="Q8" s="145">
        <v>0</v>
      </c>
      <c r="R8" s="145">
        <v>0</v>
      </c>
      <c r="S8" s="145">
        <f t="shared" si="5"/>
        <v>0</v>
      </c>
      <c r="T8" s="145">
        <v>9</v>
      </c>
      <c r="U8" s="145">
        <v>12</v>
      </c>
      <c r="V8" s="145">
        <f t="shared" si="6"/>
        <v>1333.3333333333333</v>
      </c>
    </row>
    <row r="9" spans="1:22" ht="111.95" customHeight="1" x14ac:dyDescent="0.3">
      <c r="A9" s="5" t="s">
        <v>88</v>
      </c>
      <c r="B9" s="145">
        <v>0</v>
      </c>
      <c r="C9" s="145">
        <v>0</v>
      </c>
      <c r="D9" s="145">
        <f t="shared" si="0"/>
        <v>0</v>
      </c>
      <c r="E9" s="145">
        <v>0</v>
      </c>
      <c r="F9" s="145">
        <v>0</v>
      </c>
      <c r="G9" s="145">
        <f t="shared" si="1"/>
        <v>0</v>
      </c>
      <c r="H9" s="145">
        <v>0</v>
      </c>
      <c r="I9" s="145">
        <v>0</v>
      </c>
      <c r="J9" s="145">
        <f t="shared" si="2"/>
        <v>0</v>
      </c>
      <c r="K9" s="145">
        <v>0</v>
      </c>
      <c r="L9" s="145">
        <v>0</v>
      </c>
      <c r="M9" s="145">
        <f t="shared" si="3"/>
        <v>0</v>
      </c>
      <c r="N9" s="145">
        <v>0</v>
      </c>
      <c r="O9" s="145">
        <v>0</v>
      </c>
      <c r="P9" s="145">
        <f t="shared" si="4"/>
        <v>0</v>
      </c>
      <c r="Q9" s="145">
        <v>0</v>
      </c>
      <c r="R9" s="145">
        <v>0</v>
      </c>
      <c r="S9" s="145">
        <f t="shared" si="5"/>
        <v>0</v>
      </c>
      <c r="T9" s="145">
        <v>0</v>
      </c>
      <c r="U9" s="145">
        <v>0</v>
      </c>
      <c r="V9" s="145">
        <f t="shared" si="6"/>
        <v>0</v>
      </c>
    </row>
    <row r="10" spans="1:22" ht="111.95" customHeight="1" x14ac:dyDescent="0.3">
      <c r="A10" s="5" t="s">
        <v>89</v>
      </c>
      <c r="B10" s="145">
        <v>0</v>
      </c>
      <c r="C10" s="145">
        <v>0</v>
      </c>
      <c r="D10" s="145">
        <f t="shared" si="0"/>
        <v>0</v>
      </c>
      <c r="E10" s="145">
        <v>0</v>
      </c>
      <c r="F10" s="145">
        <v>0</v>
      </c>
      <c r="G10" s="145">
        <f t="shared" si="1"/>
        <v>0</v>
      </c>
      <c r="H10" s="145">
        <v>0</v>
      </c>
      <c r="I10" s="145">
        <v>0</v>
      </c>
      <c r="J10" s="145">
        <f t="shared" si="2"/>
        <v>0</v>
      </c>
      <c r="K10" s="145">
        <v>0</v>
      </c>
      <c r="L10" s="145">
        <v>0</v>
      </c>
      <c r="M10" s="145">
        <f t="shared" si="3"/>
        <v>0</v>
      </c>
      <c r="N10" s="145">
        <v>0</v>
      </c>
      <c r="O10" s="145">
        <v>0</v>
      </c>
      <c r="P10" s="145">
        <f t="shared" si="4"/>
        <v>0</v>
      </c>
      <c r="Q10" s="145">
        <v>0</v>
      </c>
      <c r="R10" s="145">
        <v>0</v>
      </c>
      <c r="S10" s="145">
        <f t="shared" si="5"/>
        <v>0</v>
      </c>
      <c r="T10" s="145">
        <v>0</v>
      </c>
      <c r="U10" s="145">
        <v>0</v>
      </c>
      <c r="V10" s="145">
        <f t="shared" si="6"/>
        <v>0</v>
      </c>
    </row>
    <row r="11" spans="1:22" ht="111.95" customHeight="1" x14ac:dyDescent="0.3">
      <c r="A11" s="5" t="s">
        <v>90</v>
      </c>
      <c r="B11" s="145">
        <v>1506</v>
      </c>
      <c r="C11" s="145">
        <v>2460</v>
      </c>
      <c r="D11" s="145">
        <f t="shared" si="0"/>
        <v>1633.4661354581674</v>
      </c>
      <c r="E11" s="145">
        <v>527</v>
      </c>
      <c r="F11" s="145">
        <v>607</v>
      </c>
      <c r="G11" s="145">
        <f t="shared" si="1"/>
        <v>1151.8026565464895</v>
      </c>
      <c r="H11" s="145">
        <v>0</v>
      </c>
      <c r="I11" s="145">
        <v>0</v>
      </c>
      <c r="J11" s="145">
        <f t="shared" si="2"/>
        <v>0</v>
      </c>
      <c r="K11" s="145">
        <v>0</v>
      </c>
      <c r="L11" s="145">
        <v>0</v>
      </c>
      <c r="M11" s="145">
        <f t="shared" si="3"/>
        <v>0</v>
      </c>
      <c r="N11" s="145">
        <v>972</v>
      </c>
      <c r="O11" s="145">
        <v>1849</v>
      </c>
      <c r="P11" s="145">
        <f t="shared" si="4"/>
        <v>1902.2633744855968</v>
      </c>
      <c r="Q11" s="145">
        <v>1</v>
      </c>
      <c r="R11" s="145">
        <v>1</v>
      </c>
      <c r="S11" s="145">
        <f t="shared" si="5"/>
        <v>1000</v>
      </c>
      <c r="T11" s="145">
        <v>6</v>
      </c>
      <c r="U11" s="145">
        <v>3</v>
      </c>
      <c r="V11" s="145">
        <f t="shared" si="6"/>
        <v>500</v>
      </c>
    </row>
    <row r="12" spans="1:22" ht="111.95" customHeight="1" x14ac:dyDescent="0.3">
      <c r="A12" s="5" t="s">
        <v>91</v>
      </c>
      <c r="B12" s="145">
        <v>2068</v>
      </c>
      <c r="C12" s="145">
        <v>3249</v>
      </c>
      <c r="D12" s="145">
        <f t="shared" si="0"/>
        <v>1571.083172147002</v>
      </c>
      <c r="E12" s="145">
        <v>658</v>
      </c>
      <c r="F12" s="145">
        <v>811</v>
      </c>
      <c r="G12" s="145">
        <f t="shared" si="1"/>
        <v>1232.5227963525836</v>
      </c>
      <c r="H12" s="145">
        <v>0</v>
      </c>
      <c r="I12" s="145">
        <v>0</v>
      </c>
      <c r="J12" s="145">
        <f t="shared" si="2"/>
        <v>0</v>
      </c>
      <c r="K12" s="145">
        <v>0</v>
      </c>
      <c r="L12" s="145">
        <v>0</v>
      </c>
      <c r="M12" s="145">
        <f t="shared" si="3"/>
        <v>0</v>
      </c>
      <c r="N12" s="145">
        <v>1378</v>
      </c>
      <c r="O12" s="145">
        <v>2400</v>
      </c>
      <c r="P12" s="145">
        <f t="shared" si="4"/>
        <v>1741.654571843251</v>
      </c>
      <c r="Q12" s="145">
        <v>2</v>
      </c>
      <c r="R12" s="145">
        <v>4</v>
      </c>
      <c r="S12" s="145">
        <f t="shared" si="5"/>
        <v>2000</v>
      </c>
      <c r="T12" s="145">
        <v>30</v>
      </c>
      <c r="U12" s="145">
        <v>34</v>
      </c>
      <c r="V12" s="145">
        <f t="shared" si="6"/>
        <v>1133.3333333333333</v>
      </c>
    </row>
    <row r="13" spans="1:22" ht="111.95" customHeight="1" x14ac:dyDescent="0.3">
      <c r="A13" s="5" t="s">
        <v>92</v>
      </c>
      <c r="B13" s="145">
        <v>898</v>
      </c>
      <c r="C13" s="145">
        <v>997</v>
      </c>
      <c r="D13" s="145">
        <f t="shared" si="0"/>
        <v>1110.2449888641427</v>
      </c>
      <c r="E13" s="145">
        <v>342</v>
      </c>
      <c r="F13" s="145">
        <v>342</v>
      </c>
      <c r="G13" s="145">
        <f t="shared" si="1"/>
        <v>1000</v>
      </c>
      <c r="H13" s="145">
        <v>0</v>
      </c>
      <c r="I13" s="145">
        <v>0</v>
      </c>
      <c r="J13" s="145">
        <f t="shared" si="2"/>
        <v>0</v>
      </c>
      <c r="K13" s="145">
        <v>0</v>
      </c>
      <c r="L13" s="145">
        <v>0</v>
      </c>
      <c r="M13" s="145">
        <f t="shared" si="3"/>
        <v>0</v>
      </c>
      <c r="N13" s="145">
        <v>430</v>
      </c>
      <c r="O13" s="145">
        <v>565</v>
      </c>
      <c r="P13" s="145">
        <f t="shared" si="4"/>
        <v>1313.9534883720928</v>
      </c>
      <c r="Q13" s="145">
        <v>0</v>
      </c>
      <c r="R13" s="145">
        <v>0</v>
      </c>
      <c r="S13" s="145">
        <f t="shared" si="5"/>
        <v>0</v>
      </c>
      <c r="T13" s="145">
        <v>126</v>
      </c>
      <c r="U13" s="145">
        <v>90</v>
      </c>
      <c r="V13" s="145">
        <f t="shared" si="6"/>
        <v>714.28571428571433</v>
      </c>
    </row>
    <row r="14" spans="1:22" ht="111.95" customHeight="1" x14ac:dyDescent="0.3">
      <c r="A14" s="5" t="s">
        <v>93</v>
      </c>
      <c r="B14" s="145">
        <v>384</v>
      </c>
      <c r="C14" s="145">
        <v>511</v>
      </c>
      <c r="D14" s="145">
        <f t="shared" si="0"/>
        <v>1330.7291666666667</v>
      </c>
      <c r="E14" s="145">
        <v>254</v>
      </c>
      <c r="F14" s="145">
        <v>408</v>
      </c>
      <c r="G14" s="145">
        <f t="shared" si="1"/>
        <v>1606.2992125984251</v>
      </c>
      <c r="H14" s="145">
        <v>0</v>
      </c>
      <c r="I14" s="145">
        <v>0</v>
      </c>
      <c r="J14" s="145">
        <f t="shared" si="2"/>
        <v>0</v>
      </c>
      <c r="K14" s="145">
        <v>0</v>
      </c>
      <c r="L14" s="145">
        <v>0</v>
      </c>
      <c r="M14" s="145">
        <f t="shared" si="3"/>
        <v>0</v>
      </c>
      <c r="N14" s="145">
        <v>72</v>
      </c>
      <c r="O14" s="145">
        <v>60</v>
      </c>
      <c r="P14" s="145">
        <f t="shared" si="4"/>
        <v>833.33333333333337</v>
      </c>
      <c r="Q14" s="145">
        <v>0</v>
      </c>
      <c r="R14" s="145">
        <v>0</v>
      </c>
      <c r="S14" s="145">
        <f t="shared" si="5"/>
        <v>0</v>
      </c>
      <c r="T14" s="145">
        <v>58</v>
      </c>
      <c r="U14" s="145">
        <v>43</v>
      </c>
      <c r="V14" s="145">
        <f t="shared" si="6"/>
        <v>741.37931034482767</v>
      </c>
    </row>
    <row r="15" spans="1:22" ht="111.95" customHeight="1" x14ac:dyDescent="0.3">
      <c r="A15" s="5" t="s">
        <v>94</v>
      </c>
      <c r="B15" s="145">
        <v>135</v>
      </c>
      <c r="C15" s="145">
        <v>130</v>
      </c>
      <c r="D15" s="145">
        <f t="shared" si="0"/>
        <v>962.96296296296293</v>
      </c>
      <c r="E15" s="145">
        <v>67</v>
      </c>
      <c r="F15" s="145">
        <v>68</v>
      </c>
      <c r="G15" s="145">
        <f t="shared" si="1"/>
        <v>1014.9253731343284</v>
      </c>
      <c r="H15" s="145">
        <v>0</v>
      </c>
      <c r="I15" s="145">
        <v>0</v>
      </c>
      <c r="J15" s="145">
        <f t="shared" si="2"/>
        <v>0</v>
      </c>
      <c r="K15" s="145">
        <v>1</v>
      </c>
      <c r="L15" s="145">
        <v>1</v>
      </c>
      <c r="M15" s="145">
        <f t="shared" si="3"/>
        <v>1000</v>
      </c>
      <c r="N15" s="145">
        <v>66</v>
      </c>
      <c r="O15" s="145">
        <v>60</v>
      </c>
      <c r="P15" s="145">
        <f t="shared" si="4"/>
        <v>909.09090909090901</v>
      </c>
      <c r="Q15" s="145">
        <v>0</v>
      </c>
      <c r="R15" s="145">
        <v>0</v>
      </c>
      <c r="S15" s="145">
        <f t="shared" si="5"/>
        <v>0</v>
      </c>
      <c r="T15" s="145">
        <v>1</v>
      </c>
      <c r="U15" s="145">
        <v>1</v>
      </c>
      <c r="V15" s="145">
        <f t="shared" si="6"/>
        <v>1000</v>
      </c>
    </row>
    <row r="16" spans="1:22" ht="111.95" customHeight="1" x14ac:dyDescent="0.3">
      <c r="A16" s="5" t="s">
        <v>95</v>
      </c>
      <c r="B16" s="145">
        <v>1544</v>
      </c>
      <c r="C16" s="145">
        <v>970</v>
      </c>
      <c r="D16" s="146">
        <f t="shared" si="0"/>
        <v>628.23834196891198</v>
      </c>
      <c r="E16" s="145">
        <v>812</v>
      </c>
      <c r="F16" s="145">
        <v>581</v>
      </c>
      <c r="G16" s="146">
        <f t="shared" si="1"/>
        <v>715.51724137931035</v>
      </c>
      <c r="H16" s="145">
        <v>0</v>
      </c>
      <c r="I16" s="145">
        <v>0</v>
      </c>
      <c r="J16" s="146">
        <f t="shared" si="2"/>
        <v>0</v>
      </c>
      <c r="K16" s="145">
        <v>2</v>
      </c>
      <c r="L16" s="145">
        <v>1</v>
      </c>
      <c r="M16" s="146">
        <f t="shared" si="3"/>
        <v>500</v>
      </c>
      <c r="N16" s="145">
        <v>7</v>
      </c>
      <c r="O16" s="145">
        <v>3</v>
      </c>
      <c r="P16" s="146">
        <f t="shared" si="4"/>
        <v>428.57142857142856</v>
      </c>
      <c r="Q16" s="145">
        <v>0</v>
      </c>
      <c r="R16" s="145">
        <v>0</v>
      </c>
      <c r="S16" s="146">
        <f t="shared" si="5"/>
        <v>0</v>
      </c>
      <c r="T16" s="145">
        <v>723</v>
      </c>
      <c r="U16" s="145">
        <v>385</v>
      </c>
      <c r="V16" s="146">
        <f t="shared" si="6"/>
        <v>532.50345781466115</v>
      </c>
    </row>
    <row r="17" spans="1:22" ht="111.95" customHeight="1" x14ac:dyDescent="0.3">
      <c r="A17" s="25" t="s">
        <v>96</v>
      </c>
      <c r="B17" s="147">
        <f>SUM(B5:B16)</f>
        <v>14098</v>
      </c>
      <c r="C17" s="147">
        <f>SUM(C5:C16)</f>
        <v>15101</v>
      </c>
      <c r="D17" s="147">
        <f t="shared" si="0"/>
        <v>1071.144843240176</v>
      </c>
      <c r="E17" s="147">
        <f t="shared" ref="E17:T17" si="7">SUM(E5:E16)</f>
        <v>8312</v>
      </c>
      <c r="F17" s="147">
        <f>SUM(F5:F16)</f>
        <v>7820</v>
      </c>
      <c r="G17" s="147">
        <f t="shared" si="1"/>
        <v>940.808469682387</v>
      </c>
      <c r="H17" s="147">
        <f t="shared" si="7"/>
        <v>59</v>
      </c>
      <c r="I17" s="147">
        <f>SUM(I5:I16)</f>
        <v>31</v>
      </c>
      <c r="J17" s="147">
        <f t="shared" si="2"/>
        <v>525.42372881355936</v>
      </c>
      <c r="K17" s="147">
        <f t="shared" ref="K17" si="8">SUM(K5:K16)</f>
        <v>13</v>
      </c>
      <c r="L17" s="147">
        <f>SUM(L5:L16)</f>
        <v>22</v>
      </c>
      <c r="M17" s="147">
        <f t="shared" si="3"/>
        <v>1692.3076923076924</v>
      </c>
      <c r="N17" s="147">
        <f t="shared" si="7"/>
        <v>2998</v>
      </c>
      <c r="O17" s="147">
        <f>SUM(O5:O16)</f>
        <v>4991</v>
      </c>
      <c r="P17" s="147">
        <f t="shared" si="4"/>
        <v>1664.7765176784524</v>
      </c>
      <c r="Q17" s="147">
        <f t="shared" si="7"/>
        <v>6</v>
      </c>
      <c r="R17" s="147">
        <f>SUM(R5:R16)</f>
        <v>7</v>
      </c>
      <c r="S17" s="147">
        <f t="shared" si="5"/>
        <v>1166.6666666666667</v>
      </c>
      <c r="T17" s="147">
        <f t="shared" si="7"/>
        <v>2710</v>
      </c>
      <c r="U17" s="147">
        <f>SUM(U5:U16)</f>
        <v>2230</v>
      </c>
      <c r="V17" s="147">
        <f t="shared" si="6"/>
        <v>822.87822878228781</v>
      </c>
    </row>
  </sheetData>
  <mergeCells count="11">
    <mergeCell ref="Q3:S3"/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4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FF00"/>
  </sheetPr>
  <dimension ref="A1:J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T7" sqref="T7"/>
    </sheetView>
  </sheetViews>
  <sheetFormatPr defaultRowHeight="19.5" x14ac:dyDescent="0.3"/>
  <cols>
    <col min="1" max="1" width="17.5" style="1" customWidth="1"/>
    <col min="2" max="2" width="17.375" style="2" customWidth="1"/>
    <col min="3" max="3" width="31" style="2" customWidth="1"/>
    <col min="4" max="4" width="15.375" style="2" customWidth="1"/>
    <col min="5" max="5" width="17.375" style="2" customWidth="1"/>
    <col min="6" max="6" width="31" style="2" customWidth="1"/>
    <col min="7" max="7" width="15.375" style="2" customWidth="1"/>
    <col min="8" max="8" width="17.375" style="2" customWidth="1"/>
    <col min="9" max="9" width="31" style="2" customWidth="1"/>
    <col min="10" max="10" width="15.375" style="2" customWidth="1"/>
  </cols>
  <sheetData>
    <row r="1" spans="1:10" ht="165.75" customHeight="1" x14ac:dyDescent="0.3">
      <c r="A1" s="227" t="s">
        <v>150</v>
      </c>
      <c r="B1" s="227"/>
      <c r="C1" s="227"/>
      <c r="D1" s="227"/>
      <c r="E1" s="227"/>
      <c r="F1" s="227"/>
      <c r="G1" s="227"/>
      <c r="H1" s="227"/>
      <c r="I1" s="227"/>
      <c r="J1" s="227"/>
    </row>
    <row r="2" spans="1:10" ht="39.950000000000003" customHeight="1" x14ac:dyDescent="0.3">
      <c r="A2" s="207" t="s">
        <v>110</v>
      </c>
      <c r="B2" s="207"/>
      <c r="C2" s="207"/>
      <c r="D2" s="207"/>
      <c r="E2" s="207"/>
      <c r="F2" s="207"/>
      <c r="G2" s="207"/>
      <c r="H2" s="207"/>
      <c r="I2" s="207"/>
      <c r="J2" s="207"/>
    </row>
    <row r="3" spans="1:10" ht="97.5" customHeight="1" x14ac:dyDescent="0.3">
      <c r="A3" s="218" t="s">
        <v>18</v>
      </c>
      <c r="B3" s="216" t="s">
        <v>79</v>
      </c>
      <c r="C3" s="216"/>
      <c r="D3" s="216"/>
      <c r="E3" s="213" t="s">
        <v>80</v>
      </c>
      <c r="F3" s="214"/>
      <c r="G3" s="214"/>
      <c r="H3" s="213" t="s">
        <v>81</v>
      </c>
      <c r="I3" s="214"/>
      <c r="J3" s="215"/>
    </row>
    <row r="4" spans="1:10" ht="97.5" customHeight="1" x14ac:dyDescent="0.3">
      <c r="A4" s="220"/>
      <c r="B4" s="45" t="s">
        <v>5</v>
      </c>
      <c r="C4" s="45" t="s">
        <v>118</v>
      </c>
      <c r="D4" s="45" t="s">
        <v>119</v>
      </c>
      <c r="E4" s="45" t="s">
        <v>5</v>
      </c>
      <c r="F4" s="45" t="s">
        <v>118</v>
      </c>
      <c r="G4" s="45" t="s">
        <v>119</v>
      </c>
      <c r="H4" s="45" t="s">
        <v>5</v>
      </c>
      <c r="I4" s="45" t="s">
        <v>118</v>
      </c>
      <c r="J4" s="45" t="s">
        <v>119</v>
      </c>
    </row>
    <row r="5" spans="1:10" ht="111.95" customHeight="1" x14ac:dyDescent="0.3">
      <c r="A5" s="5" t="s">
        <v>84</v>
      </c>
      <c r="B5" s="142">
        <v>0</v>
      </c>
      <c r="C5" s="142">
        <v>0</v>
      </c>
      <c r="D5" s="145">
        <f>IF(B5=0,0,((C5/B5)*1000))</f>
        <v>0</v>
      </c>
      <c r="E5" s="142">
        <v>0</v>
      </c>
      <c r="F5" s="142">
        <v>0</v>
      </c>
      <c r="G5" s="145">
        <f>IF(E5=0,0,((F5/E5)*1000))</f>
        <v>0</v>
      </c>
      <c r="H5" s="142">
        <v>0</v>
      </c>
      <c r="I5" s="142">
        <v>0</v>
      </c>
      <c r="J5" s="145">
        <f>IF(H5=0,0,((I5/H5)*1000))</f>
        <v>0</v>
      </c>
    </row>
    <row r="6" spans="1:10" ht="111.95" customHeight="1" x14ac:dyDescent="0.3">
      <c r="A6" s="5" t="s">
        <v>85</v>
      </c>
      <c r="B6" s="142">
        <v>0</v>
      </c>
      <c r="C6" s="142">
        <v>0</v>
      </c>
      <c r="D6" s="145">
        <f t="shared" ref="D6:D17" si="0">IF(B6=0,0,((C6/B6)*1000))</f>
        <v>0</v>
      </c>
      <c r="E6" s="142">
        <v>0</v>
      </c>
      <c r="F6" s="142">
        <v>0</v>
      </c>
      <c r="G6" s="145">
        <f t="shared" ref="G6:G17" si="1">IF(E6=0,0,((F6/E6)*1000))</f>
        <v>0</v>
      </c>
      <c r="H6" s="142">
        <v>0</v>
      </c>
      <c r="I6" s="142">
        <v>0</v>
      </c>
      <c r="J6" s="145">
        <f t="shared" ref="J6:J17" si="2">IF(H6=0,0,((I6/H6)*1000))</f>
        <v>0</v>
      </c>
    </row>
    <row r="7" spans="1:10" ht="111.95" customHeight="1" x14ac:dyDescent="0.3">
      <c r="A7" s="5" t="s">
        <v>86</v>
      </c>
      <c r="B7" s="142">
        <v>0</v>
      </c>
      <c r="C7" s="142">
        <v>0</v>
      </c>
      <c r="D7" s="145">
        <f t="shared" si="0"/>
        <v>0</v>
      </c>
      <c r="E7" s="142">
        <v>0</v>
      </c>
      <c r="F7" s="142">
        <v>0</v>
      </c>
      <c r="G7" s="145">
        <f t="shared" si="1"/>
        <v>0</v>
      </c>
      <c r="H7" s="142">
        <v>0</v>
      </c>
      <c r="I7" s="142">
        <v>0</v>
      </c>
      <c r="J7" s="145">
        <f t="shared" si="2"/>
        <v>0</v>
      </c>
    </row>
    <row r="8" spans="1:10" ht="111.95" customHeight="1" x14ac:dyDescent="0.3">
      <c r="A8" s="5" t="s">
        <v>87</v>
      </c>
      <c r="B8" s="142">
        <v>0</v>
      </c>
      <c r="C8" s="142">
        <v>0</v>
      </c>
      <c r="D8" s="145">
        <f t="shared" si="0"/>
        <v>0</v>
      </c>
      <c r="E8" s="142">
        <v>0</v>
      </c>
      <c r="F8" s="142">
        <v>0</v>
      </c>
      <c r="G8" s="145">
        <f t="shared" si="1"/>
        <v>0</v>
      </c>
      <c r="H8" s="142">
        <v>0</v>
      </c>
      <c r="I8" s="142">
        <v>0</v>
      </c>
      <c r="J8" s="145">
        <f t="shared" si="2"/>
        <v>0</v>
      </c>
    </row>
    <row r="9" spans="1:10" ht="111.95" customHeight="1" x14ac:dyDescent="0.3">
      <c r="A9" s="5" t="s">
        <v>88</v>
      </c>
      <c r="B9" s="142">
        <v>0</v>
      </c>
      <c r="C9" s="142">
        <v>0</v>
      </c>
      <c r="D9" s="145">
        <f t="shared" si="0"/>
        <v>0</v>
      </c>
      <c r="E9" s="142">
        <v>0</v>
      </c>
      <c r="F9" s="142">
        <v>0</v>
      </c>
      <c r="G9" s="145">
        <f t="shared" si="1"/>
        <v>0</v>
      </c>
      <c r="H9" s="142">
        <v>0</v>
      </c>
      <c r="I9" s="142">
        <v>0</v>
      </c>
      <c r="J9" s="145">
        <f t="shared" si="2"/>
        <v>0</v>
      </c>
    </row>
    <row r="10" spans="1:10" ht="111.95" customHeight="1" x14ac:dyDescent="0.3">
      <c r="A10" s="5" t="s">
        <v>89</v>
      </c>
      <c r="B10" s="142">
        <v>0</v>
      </c>
      <c r="C10" s="142">
        <v>0</v>
      </c>
      <c r="D10" s="145">
        <f t="shared" si="0"/>
        <v>0</v>
      </c>
      <c r="E10" s="142">
        <v>0</v>
      </c>
      <c r="F10" s="142">
        <v>0</v>
      </c>
      <c r="G10" s="145">
        <f t="shared" si="1"/>
        <v>0</v>
      </c>
      <c r="H10" s="142">
        <v>0</v>
      </c>
      <c r="I10" s="142">
        <v>0</v>
      </c>
      <c r="J10" s="145">
        <f t="shared" si="2"/>
        <v>0</v>
      </c>
    </row>
    <row r="11" spans="1:10" ht="111.95" customHeight="1" x14ac:dyDescent="0.3">
      <c r="A11" s="5" t="s">
        <v>90</v>
      </c>
      <c r="B11" s="142">
        <v>0</v>
      </c>
      <c r="C11" s="142">
        <v>0</v>
      </c>
      <c r="D11" s="145">
        <f t="shared" si="0"/>
        <v>0</v>
      </c>
      <c r="E11" s="142">
        <v>0</v>
      </c>
      <c r="F11" s="142">
        <v>0</v>
      </c>
      <c r="G11" s="145">
        <f t="shared" si="1"/>
        <v>0</v>
      </c>
      <c r="H11" s="142">
        <v>0</v>
      </c>
      <c r="I11" s="142">
        <v>0</v>
      </c>
      <c r="J11" s="145">
        <f t="shared" si="2"/>
        <v>0</v>
      </c>
    </row>
    <row r="12" spans="1:10" ht="111.95" customHeight="1" x14ac:dyDescent="0.3">
      <c r="A12" s="5" t="s">
        <v>91</v>
      </c>
      <c r="B12" s="142">
        <v>0</v>
      </c>
      <c r="C12" s="142">
        <v>0</v>
      </c>
      <c r="D12" s="145">
        <f t="shared" si="0"/>
        <v>0</v>
      </c>
      <c r="E12" s="142">
        <v>0</v>
      </c>
      <c r="F12" s="142">
        <v>0</v>
      </c>
      <c r="G12" s="145">
        <f t="shared" si="1"/>
        <v>0</v>
      </c>
      <c r="H12" s="142">
        <v>0</v>
      </c>
      <c r="I12" s="142">
        <v>0</v>
      </c>
      <c r="J12" s="145">
        <f t="shared" si="2"/>
        <v>0</v>
      </c>
    </row>
    <row r="13" spans="1:10" ht="111.95" customHeight="1" x14ac:dyDescent="0.3">
      <c r="A13" s="5" t="s">
        <v>92</v>
      </c>
      <c r="B13" s="142">
        <v>0</v>
      </c>
      <c r="C13" s="142">
        <v>0</v>
      </c>
      <c r="D13" s="145">
        <f t="shared" si="0"/>
        <v>0</v>
      </c>
      <c r="E13" s="142">
        <v>0</v>
      </c>
      <c r="F13" s="142">
        <v>0</v>
      </c>
      <c r="G13" s="145">
        <f t="shared" si="1"/>
        <v>0</v>
      </c>
      <c r="H13" s="142">
        <v>0</v>
      </c>
      <c r="I13" s="142">
        <v>0</v>
      </c>
      <c r="J13" s="145">
        <f t="shared" si="2"/>
        <v>0</v>
      </c>
    </row>
    <row r="14" spans="1:10" ht="111.95" customHeight="1" x14ac:dyDescent="0.3">
      <c r="A14" s="5" t="s">
        <v>93</v>
      </c>
      <c r="B14" s="142">
        <v>0</v>
      </c>
      <c r="C14" s="142">
        <v>0</v>
      </c>
      <c r="D14" s="145">
        <f t="shared" si="0"/>
        <v>0</v>
      </c>
      <c r="E14" s="142">
        <v>0</v>
      </c>
      <c r="F14" s="142">
        <v>0</v>
      </c>
      <c r="G14" s="145">
        <f t="shared" si="1"/>
        <v>0</v>
      </c>
      <c r="H14" s="142">
        <v>0</v>
      </c>
      <c r="I14" s="142">
        <v>0</v>
      </c>
      <c r="J14" s="145">
        <f t="shared" si="2"/>
        <v>0</v>
      </c>
    </row>
    <row r="15" spans="1:10" ht="111.95" customHeight="1" x14ac:dyDescent="0.3">
      <c r="A15" s="5" t="s">
        <v>94</v>
      </c>
      <c r="B15" s="142">
        <v>0</v>
      </c>
      <c r="C15" s="142">
        <v>0</v>
      </c>
      <c r="D15" s="145">
        <f t="shared" si="0"/>
        <v>0</v>
      </c>
      <c r="E15" s="142">
        <v>0</v>
      </c>
      <c r="F15" s="142">
        <v>0</v>
      </c>
      <c r="G15" s="145">
        <f t="shared" si="1"/>
        <v>0</v>
      </c>
      <c r="H15" s="142">
        <v>0</v>
      </c>
      <c r="I15" s="142">
        <v>0</v>
      </c>
      <c r="J15" s="145">
        <f t="shared" si="2"/>
        <v>0</v>
      </c>
    </row>
    <row r="16" spans="1:10" ht="111.95" customHeight="1" x14ac:dyDescent="0.3">
      <c r="A16" s="5" t="s">
        <v>95</v>
      </c>
      <c r="B16" s="142">
        <v>0</v>
      </c>
      <c r="C16" s="142">
        <v>0</v>
      </c>
      <c r="D16" s="146">
        <f t="shared" si="0"/>
        <v>0</v>
      </c>
      <c r="E16" s="142">
        <v>0</v>
      </c>
      <c r="F16" s="142">
        <v>0</v>
      </c>
      <c r="G16" s="146">
        <f t="shared" si="1"/>
        <v>0</v>
      </c>
      <c r="H16" s="142">
        <v>0</v>
      </c>
      <c r="I16" s="142">
        <v>0</v>
      </c>
      <c r="J16" s="146">
        <f t="shared" si="2"/>
        <v>0</v>
      </c>
    </row>
    <row r="17" spans="1:10" ht="111.95" customHeight="1" x14ac:dyDescent="0.3">
      <c r="A17" s="25" t="s">
        <v>97</v>
      </c>
      <c r="B17" s="143">
        <f t="shared" ref="B17:H17" si="3">SUM(B5:B16)</f>
        <v>0</v>
      </c>
      <c r="C17" s="143">
        <f>SUM(C5:C16)</f>
        <v>0</v>
      </c>
      <c r="D17" s="147">
        <f t="shared" si="0"/>
        <v>0</v>
      </c>
      <c r="E17" s="143">
        <f t="shared" si="3"/>
        <v>0</v>
      </c>
      <c r="F17" s="143">
        <f>SUM(F5:F16)</f>
        <v>0</v>
      </c>
      <c r="G17" s="147">
        <f t="shared" si="1"/>
        <v>0</v>
      </c>
      <c r="H17" s="143">
        <f t="shared" si="3"/>
        <v>0</v>
      </c>
      <c r="I17" s="143">
        <f>SUM(I5:I16)</f>
        <v>0</v>
      </c>
      <c r="J17" s="147">
        <f t="shared" si="2"/>
        <v>0</v>
      </c>
    </row>
  </sheetData>
  <mergeCells count="6">
    <mergeCell ref="A2:J2"/>
    <mergeCell ref="A1:J1"/>
    <mergeCell ref="A3:A4"/>
    <mergeCell ref="B3:D3"/>
    <mergeCell ref="E3:G3"/>
    <mergeCell ref="H3:J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6" pageOrder="overThenDown" orientation="portrait" useFirstPageNumber="1" r:id="rId1"/>
  <headerFooter>
    <oddFooter>&amp;C&amp;30&amp;P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5:I22"/>
  <sheetViews>
    <sheetView view="pageBreakPreview" zoomScale="85" zoomScaleSheetLayoutView="85" workbookViewId="0">
      <selection activeCell="A8" sqref="A8:I10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5" spans="1:9" x14ac:dyDescent="0.3">
      <c r="C5" s="204"/>
      <c r="D5" s="204"/>
      <c r="E5" s="204"/>
      <c r="F5" s="204"/>
      <c r="G5" s="204"/>
    </row>
    <row r="6" spans="1:9" x14ac:dyDescent="0.3">
      <c r="C6" s="204"/>
      <c r="D6" s="204"/>
      <c r="E6" s="204"/>
      <c r="F6" s="204"/>
      <c r="G6" s="204"/>
    </row>
    <row r="7" spans="1:9" x14ac:dyDescent="0.3">
      <c r="C7" s="204"/>
      <c r="D7" s="204"/>
      <c r="E7" s="204"/>
      <c r="F7" s="204"/>
      <c r="G7" s="204"/>
    </row>
    <row r="8" spans="1:9" ht="21" customHeight="1" x14ac:dyDescent="0.3">
      <c r="A8" s="205" t="s">
        <v>151</v>
      </c>
      <c r="B8" s="205"/>
      <c r="C8" s="205"/>
      <c r="D8" s="205"/>
      <c r="E8" s="205"/>
      <c r="F8" s="205"/>
      <c r="G8" s="205"/>
      <c r="H8" s="205"/>
      <c r="I8" s="205"/>
    </row>
    <row r="9" spans="1:9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</row>
    <row r="10" spans="1:9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3" customFormat="1" ht="27.75" customHeight="1" x14ac:dyDescent="0.3">
      <c r="G18" s="22"/>
      <c r="H18"/>
      <c r="I18"/>
    </row>
    <row r="19" spans="7:9" s="23" customFormat="1" ht="27.75" customHeight="1" x14ac:dyDescent="0.3">
      <c r="G19" s="22"/>
      <c r="H19"/>
      <c r="I19"/>
    </row>
    <row r="20" spans="7:9" s="23" customFormat="1" ht="27.75" customHeight="1" x14ac:dyDescent="0.3">
      <c r="G20" s="22"/>
      <c r="H20"/>
      <c r="I20"/>
    </row>
    <row r="21" spans="7:9" s="23" customFormat="1" ht="30" customHeight="1" x14ac:dyDescent="0.3">
      <c r="G21" s="22"/>
      <c r="H21"/>
      <c r="I21"/>
    </row>
    <row r="22" spans="7:9" s="23" customFormat="1" ht="27.75" customHeight="1" x14ac:dyDescent="0.3">
      <c r="G22" s="22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rgb="FFFFFF00"/>
  </sheetPr>
  <dimension ref="A1:L28"/>
  <sheetViews>
    <sheetView view="pageBreakPreview" zoomScale="40" zoomScaleSheetLayoutView="4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G9" sqref="G9"/>
    </sheetView>
  </sheetViews>
  <sheetFormatPr defaultRowHeight="19.5" x14ac:dyDescent="0.3"/>
  <cols>
    <col min="1" max="1" width="17.5" style="1" customWidth="1"/>
    <col min="2" max="2" width="47.875" style="1" customWidth="1"/>
    <col min="3" max="5" width="47.875" style="2" customWidth="1"/>
    <col min="6" max="10" width="42.25" style="2" customWidth="1"/>
    <col min="11" max="11" width="55.625" customWidth="1"/>
  </cols>
  <sheetData>
    <row r="1" spans="1:12" ht="165.75" customHeight="1" x14ac:dyDescent="0.3">
      <c r="A1" s="208" t="s">
        <v>164</v>
      </c>
      <c r="B1" s="208"/>
      <c r="C1" s="208"/>
      <c r="D1" s="208"/>
      <c r="E1" s="208"/>
      <c r="F1" s="209" t="s">
        <v>165</v>
      </c>
      <c r="G1" s="209"/>
      <c r="H1" s="209"/>
      <c r="I1" s="209"/>
      <c r="J1" s="209"/>
    </row>
    <row r="2" spans="1:12" ht="39.950000000000003" customHeight="1" x14ac:dyDescent="0.3">
      <c r="A2" s="207" t="s">
        <v>163</v>
      </c>
      <c r="B2" s="207"/>
      <c r="C2" s="207"/>
      <c r="D2" s="207"/>
      <c r="E2" s="207"/>
      <c r="F2" s="207"/>
      <c r="G2" s="207"/>
      <c r="H2" s="207"/>
      <c r="I2" s="207"/>
      <c r="J2" s="207"/>
    </row>
    <row r="3" spans="1:12" ht="97.5" customHeight="1" x14ac:dyDescent="0.3">
      <c r="A3" s="218" t="s">
        <v>18</v>
      </c>
      <c r="B3" s="218" t="s">
        <v>162</v>
      </c>
      <c r="C3" s="216" t="s">
        <v>1</v>
      </c>
      <c r="D3" s="222" t="s">
        <v>143</v>
      </c>
      <c r="E3" s="223"/>
      <c r="F3" s="224" t="s">
        <v>142</v>
      </c>
      <c r="G3" s="225"/>
      <c r="H3" s="217" t="s">
        <v>9</v>
      </c>
      <c r="I3" s="228" t="s">
        <v>10</v>
      </c>
      <c r="J3" s="217" t="s">
        <v>12</v>
      </c>
      <c r="L3" s="141" t="s">
        <v>604</v>
      </c>
    </row>
    <row r="4" spans="1:12" ht="97.5" customHeight="1" x14ac:dyDescent="0.3">
      <c r="A4" s="220"/>
      <c r="B4" s="220"/>
      <c r="C4" s="216"/>
      <c r="D4" s="44" t="s">
        <v>161</v>
      </c>
      <c r="E4" s="44" t="s">
        <v>3</v>
      </c>
      <c r="F4" s="44" t="s">
        <v>4</v>
      </c>
      <c r="G4" s="44" t="s">
        <v>7</v>
      </c>
      <c r="H4" s="217"/>
      <c r="I4" s="229"/>
      <c r="J4" s="217"/>
    </row>
    <row r="5" spans="1:12" ht="111.95" customHeight="1" x14ac:dyDescent="0.3">
      <c r="A5" s="5" t="s">
        <v>84</v>
      </c>
      <c r="B5" s="189">
        <v>1263</v>
      </c>
      <c r="C5" s="189">
        <v>1073.171978567176</v>
      </c>
      <c r="D5" s="189">
        <v>4009.7796208530804</v>
      </c>
      <c r="E5" s="189">
        <v>7410</v>
      </c>
      <c r="F5" s="189">
        <v>3607</v>
      </c>
      <c r="G5" s="189">
        <v>6101</v>
      </c>
      <c r="H5" s="189">
        <v>5678</v>
      </c>
      <c r="I5" s="189">
        <v>3535</v>
      </c>
      <c r="J5" s="189">
        <v>4053</v>
      </c>
    </row>
    <row r="6" spans="1:12" ht="111.95" customHeight="1" x14ac:dyDescent="0.3">
      <c r="A6" s="5" t="s">
        <v>85</v>
      </c>
      <c r="B6" s="189">
        <v>2760.0127465857358</v>
      </c>
      <c r="C6" s="189">
        <v>2575.3115815255424</v>
      </c>
      <c r="D6" s="189">
        <v>3772.4170337738619</v>
      </c>
      <c r="E6" s="189">
        <v>5751</v>
      </c>
      <c r="F6" s="189">
        <v>3199</v>
      </c>
      <c r="G6" s="189">
        <v>5144</v>
      </c>
      <c r="H6" s="189">
        <v>4634</v>
      </c>
      <c r="I6" s="189">
        <v>0</v>
      </c>
      <c r="J6" s="189">
        <v>5987</v>
      </c>
    </row>
    <row r="7" spans="1:12" ht="111.95" customHeight="1" x14ac:dyDescent="0.3">
      <c r="A7" s="5" t="s">
        <v>86</v>
      </c>
      <c r="B7" s="189">
        <v>3290.1617981790591</v>
      </c>
      <c r="C7" s="190">
        <v>3115.6519652650823</v>
      </c>
      <c r="D7" s="189">
        <v>3539.4413680781759</v>
      </c>
      <c r="E7" s="189">
        <v>6394</v>
      </c>
      <c r="F7" s="189">
        <v>2508</v>
      </c>
      <c r="G7" s="189">
        <v>3895</v>
      </c>
      <c r="H7" s="189">
        <v>5580</v>
      </c>
      <c r="I7" s="189">
        <v>4480</v>
      </c>
      <c r="J7" s="189">
        <v>4906</v>
      </c>
    </row>
    <row r="8" spans="1:12" ht="111.95" customHeight="1" x14ac:dyDescent="0.3">
      <c r="A8" s="5" t="s">
        <v>87</v>
      </c>
      <c r="B8" s="189">
        <v>2526</v>
      </c>
      <c r="C8" s="189">
        <v>1924.638671875</v>
      </c>
      <c r="D8" s="189">
        <v>3828.7768052516412</v>
      </c>
      <c r="E8" s="189">
        <v>6450</v>
      </c>
      <c r="F8" s="189">
        <v>3242</v>
      </c>
      <c r="G8" s="189">
        <v>3954</v>
      </c>
      <c r="H8" s="189">
        <v>4426</v>
      </c>
      <c r="I8" s="189">
        <v>5344</v>
      </c>
      <c r="J8" s="189">
        <v>2533</v>
      </c>
    </row>
    <row r="9" spans="1:12" ht="111.95" customHeight="1" x14ac:dyDescent="0.3">
      <c r="A9" s="5" t="s">
        <v>88</v>
      </c>
      <c r="B9" s="189">
        <v>4756</v>
      </c>
      <c r="C9" s="189">
        <v>0</v>
      </c>
      <c r="D9" s="189">
        <v>4656.3879310344828</v>
      </c>
      <c r="E9" s="189">
        <v>5569</v>
      </c>
      <c r="F9" s="189">
        <v>2927</v>
      </c>
      <c r="G9" s="189">
        <v>0</v>
      </c>
      <c r="H9" s="189">
        <v>5334</v>
      </c>
      <c r="I9" s="189">
        <v>3806</v>
      </c>
      <c r="J9" s="189">
        <v>3724</v>
      </c>
    </row>
    <row r="10" spans="1:12" ht="111.95" customHeight="1" x14ac:dyDescent="0.3">
      <c r="A10" s="5" t="s">
        <v>89</v>
      </c>
      <c r="B10" s="189">
        <v>5536</v>
      </c>
      <c r="C10" s="189">
        <v>0</v>
      </c>
      <c r="D10" s="189">
        <v>4826.3571428571431</v>
      </c>
      <c r="E10" s="189">
        <v>3468</v>
      </c>
      <c r="F10" s="189">
        <v>8555</v>
      </c>
      <c r="G10" s="189">
        <v>0</v>
      </c>
      <c r="H10" s="189">
        <v>6832</v>
      </c>
      <c r="I10" s="189">
        <v>3277</v>
      </c>
      <c r="J10" s="189">
        <v>4929</v>
      </c>
    </row>
    <row r="11" spans="1:12" ht="111.95" customHeight="1" x14ac:dyDescent="0.3">
      <c r="A11" s="5" t="s">
        <v>90</v>
      </c>
      <c r="B11" s="189">
        <v>3329</v>
      </c>
      <c r="C11" s="189">
        <v>1786.447486871718</v>
      </c>
      <c r="D11" s="189">
        <v>5806.7654155495975</v>
      </c>
      <c r="E11" s="189">
        <v>6498</v>
      </c>
      <c r="F11" s="189">
        <v>5596</v>
      </c>
      <c r="G11" s="189">
        <v>0</v>
      </c>
      <c r="H11" s="189">
        <v>7860</v>
      </c>
      <c r="I11" s="189">
        <v>0</v>
      </c>
      <c r="J11" s="189">
        <v>3175</v>
      </c>
    </row>
    <row r="12" spans="1:12" ht="111.95" customHeight="1" x14ac:dyDescent="0.3">
      <c r="A12" s="5" t="s">
        <v>91</v>
      </c>
      <c r="B12" s="189">
        <v>2324.0925865624663</v>
      </c>
      <c r="C12" s="189">
        <v>1585.7518132665173</v>
      </c>
      <c r="D12" s="189">
        <v>5771.3583154889366</v>
      </c>
      <c r="E12" s="189">
        <v>5323</v>
      </c>
      <c r="F12" s="189">
        <v>5853</v>
      </c>
      <c r="G12" s="189">
        <v>5600</v>
      </c>
      <c r="H12" s="189">
        <v>7124</v>
      </c>
      <c r="I12" s="189">
        <v>4843</v>
      </c>
      <c r="J12" s="189">
        <v>2295</v>
      </c>
    </row>
    <row r="13" spans="1:12" ht="111.95" customHeight="1" x14ac:dyDescent="0.3">
      <c r="A13" s="5" t="s">
        <v>92</v>
      </c>
      <c r="B13" s="189">
        <v>2369.698603683898</v>
      </c>
      <c r="C13" s="189">
        <v>1717.4752181176907</v>
      </c>
      <c r="D13" s="189">
        <v>5086.301408450704</v>
      </c>
      <c r="E13" s="189">
        <v>4818</v>
      </c>
      <c r="F13" s="189">
        <v>5389</v>
      </c>
      <c r="G13" s="189">
        <v>2056</v>
      </c>
      <c r="H13" s="189">
        <v>4998</v>
      </c>
      <c r="I13" s="189">
        <v>4332</v>
      </c>
      <c r="J13" s="189">
        <v>2878</v>
      </c>
    </row>
    <row r="14" spans="1:12" ht="111.95" customHeight="1" x14ac:dyDescent="0.3">
      <c r="A14" s="5" t="s">
        <v>93</v>
      </c>
      <c r="B14" s="189">
        <v>2327.2757284972267</v>
      </c>
      <c r="C14" s="189">
        <v>1815.2782684413485</v>
      </c>
      <c r="D14" s="189">
        <v>3471.0890461997019</v>
      </c>
      <c r="E14" s="189">
        <v>3336.1966666666667</v>
      </c>
      <c r="F14" s="189">
        <v>3516.1920242739488</v>
      </c>
      <c r="G14" s="189">
        <v>2638</v>
      </c>
      <c r="H14" s="189">
        <v>3529</v>
      </c>
      <c r="I14" s="189">
        <v>4965</v>
      </c>
      <c r="J14" s="189">
        <v>1844</v>
      </c>
    </row>
    <row r="15" spans="1:12" ht="111.95" customHeight="1" x14ac:dyDescent="0.3">
      <c r="A15" s="5" t="s">
        <v>94</v>
      </c>
      <c r="B15" s="189">
        <v>2017.2740096038415</v>
      </c>
      <c r="C15" s="189">
        <v>1690.5424231196739</v>
      </c>
      <c r="D15" s="189">
        <v>3346.6616502335237</v>
      </c>
      <c r="E15" s="189">
        <v>3620</v>
      </c>
      <c r="F15" s="189">
        <v>4120</v>
      </c>
      <c r="G15" s="189">
        <v>2140</v>
      </c>
      <c r="H15" s="189">
        <v>3414</v>
      </c>
      <c r="I15" s="189">
        <v>6204</v>
      </c>
      <c r="J15" s="189">
        <v>1645</v>
      </c>
    </row>
    <row r="16" spans="1:12" ht="111.95" customHeight="1" x14ac:dyDescent="0.3">
      <c r="A16" s="5" t="s">
        <v>95</v>
      </c>
      <c r="B16" s="189">
        <v>1211.6509735213497</v>
      </c>
      <c r="C16" s="189">
        <v>1016.0427684876647</v>
      </c>
      <c r="D16" s="189">
        <v>3428.0272076372316</v>
      </c>
      <c r="E16" s="189">
        <v>3682</v>
      </c>
      <c r="F16" s="189">
        <v>4233.9739217652959</v>
      </c>
      <c r="G16" s="189">
        <v>2256</v>
      </c>
      <c r="H16" s="189">
        <v>4201.5700934579436</v>
      </c>
      <c r="I16" s="189">
        <v>4346</v>
      </c>
      <c r="J16" s="189">
        <v>7344</v>
      </c>
      <c r="K16" s="165"/>
    </row>
    <row r="17" spans="1:10" ht="111.95" customHeight="1" x14ac:dyDescent="0.3">
      <c r="A17" s="25" t="s">
        <v>140</v>
      </c>
      <c r="B17" s="191">
        <v>1878</v>
      </c>
      <c r="C17" s="192">
        <v>1454</v>
      </c>
      <c r="D17" s="192">
        <f>AVERAGE(D5:D16)</f>
        <v>4295.2802454506736</v>
      </c>
      <c r="E17" s="192">
        <v>4910</v>
      </c>
      <c r="F17" s="192">
        <v>4147</v>
      </c>
      <c r="G17" s="192">
        <v>2484</v>
      </c>
      <c r="H17" s="192">
        <v>5221</v>
      </c>
      <c r="I17" s="192">
        <v>4638</v>
      </c>
      <c r="J17" s="192">
        <v>4116</v>
      </c>
    </row>
    <row r="28" spans="1:10" ht="128.25" customHeight="1" x14ac:dyDescent="0.3">
      <c r="C28" s="164"/>
    </row>
  </sheetData>
  <mergeCells count="11">
    <mergeCell ref="A1:E1"/>
    <mergeCell ref="F1:J1"/>
    <mergeCell ref="I3:I4"/>
    <mergeCell ref="B3:B4"/>
    <mergeCell ref="F3:G3"/>
    <mergeCell ref="A2:J2"/>
    <mergeCell ref="A3:A4"/>
    <mergeCell ref="C3:C4"/>
    <mergeCell ref="D3:E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8" pageOrder="overThenDown" orientation="portrait" useFirstPageNumber="1" r:id="rId1"/>
  <headerFooter>
    <oddFooter>&amp;C&amp;30&amp;P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rgb="FFFF0000"/>
  </sheetPr>
  <dimension ref="A1:O47"/>
  <sheetViews>
    <sheetView view="pageBreakPreview" topLeftCell="A10" zoomScale="40" zoomScaleSheetLayoutView="40" workbookViewId="0">
      <selection activeCell="O18" activeCellId="1" sqref="A2:O2 O18"/>
    </sheetView>
  </sheetViews>
  <sheetFormatPr defaultRowHeight="19.5" x14ac:dyDescent="0.3"/>
  <cols>
    <col min="1" max="1" width="17.5" style="1" customWidth="1"/>
    <col min="2" max="8" width="27.625" style="1" customWidth="1"/>
    <col min="9" max="14" width="30.125" style="1" customWidth="1"/>
    <col min="15" max="15" width="30.125" style="2" customWidth="1"/>
  </cols>
  <sheetData>
    <row r="1" spans="1:15" ht="165.75" customHeight="1" x14ac:dyDescent="0.3">
      <c r="A1" s="208" t="s">
        <v>195</v>
      </c>
      <c r="B1" s="208"/>
      <c r="C1" s="208"/>
      <c r="D1" s="208"/>
      <c r="E1" s="208"/>
      <c r="F1" s="208"/>
      <c r="G1" s="208"/>
      <c r="H1" s="208"/>
      <c r="I1" s="226" t="s">
        <v>196</v>
      </c>
      <c r="J1" s="226"/>
      <c r="K1" s="226"/>
      <c r="L1" s="226"/>
      <c r="M1" s="226"/>
      <c r="N1" s="226"/>
      <c r="O1" s="226"/>
    </row>
    <row r="2" spans="1:15" ht="39.950000000000003" customHeight="1" x14ac:dyDescent="0.3">
      <c r="A2" s="207" t="s">
        <v>163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</row>
    <row r="3" spans="1:15" ht="195" customHeight="1" x14ac:dyDescent="0.3">
      <c r="A3" s="45" t="s">
        <v>166</v>
      </c>
      <c r="B3" s="45" t="s">
        <v>167</v>
      </c>
      <c r="C3" s="45" t="s">
        <v>168</v>
      </c>
      <c r="D3" s="45" t="s">
        <v>169</v>
      </c>
      <c r="E3" s="45" t="s">
        <v>170</v>
      </c>
      <c r="F3" s="45" t="s">
        <v>173</v>
      </c>
      <c r="G3" s="45" t="s">
        <v>171</v>
      </c>
      <c r="H3" s="45" t="s">
        <v>172</v>
      </c>
      <c r="I3" s="45" t="s">
        <v>174</v>
      </c>
      <c r="J3" s="45" t="s">
        <v>175</v>
      </c>
      <c r="K3" s="45" t="s">
        <v>176</v>
      </c>
      <c r="L3" s="45" t="s">
        <v>177</v>
      </c>
      <c r="M3" s="45" t="s">
        <v>178</v>
      </c>
      <c r="N3" s="45" t="s">
        <v>179</v>
      </c>
      <c r="O3" s="45" t="s">
        <v>180</v>
      </c>
    </row>
    <row r="4" spans="1:15" ht="111.95" customHeight="1" x14ac:dyDescent="0.3">
      <c r="A4" s="5" t="s">
        <v>84</v>
      </c>
      <c r="B4" s="193">
        <v>5191.5140947399013</v>
      </c>
      <c r="C4" s="193">
        <v>6323.6885412022211</v>
      </c>
      <c r="D4" s="193">
        <v>9647.1741914825488</v>
      </c>
      <c r="E4" s="193">
        <v>30555.555555555555</v>
      </c>
      <c r="F4" s="193">
        <v>0</v>
      </c>
      <c r="G4" s="193">
        <v>17500</v>
      </c>
      <c r="H4" s="193">
        <v>9869.2810457516334</v>
      </c>
      <c r="I4" s="193">
        <v>10731.481481481482</v>
      </c>
      <c r="J4" s="193">
        <v>19259.259259259259</v>
      </c>
      <c r="K4" s="193">
        <v>10386.897990140311</v>
      </c>
      <c r="L4" s="193">
        <v>9806.9286016054084</v>
      </c>
      <c r="M4" s="193">
        <v>6927.8610516297886</v>
      </c>
      <c r="N4" s="193">
        <v>3976.3893791426444</v>
      </c>
      <c r="O4" s="193">
        <v>1573.5599269497109</v>
      </c>
    </row>
    <row r="5" spans="1:15" ht="111.95" customHeight="1" x14ac:dyDescent="0.3">
      <c r="A5" s="5" t="s">
        <v>85</v>
      </c>
      <c r="B5" s="193">
        <v>5556.1821219715957</v>
      </c>
      <c r="C5" s="193">
        <v>5779.5666505869112</v>
      </c>
      <c r="D5" s="193">
        <v>6705.8552328261876</v>
      </c>
      <c r="E5" s="193">
        <v>0</v>
      </c>
      <c r="F5" s="193">
        <v>0</v>
      </c>
      <c r="G5" s="193">
        <v>0</v>
      </c>
      <c r="H5" s="193">
        <v>0</v>
      </c>
      <c r="I5" s="193">
        <v>10555.555555555555</v>
      </c>
      <c r="J5" s="193">
        <v>22222.222222222223</v>
      </c>
      <c r="K5" s="193">
        <v>11755.200774068699</v>
      </c>
      <c r="L5" s="193">
        <v>9609.842719431761</v>
      </c>
      <c r="M5" s="193">
        <v>7389.0961857379771</v>
      </c>
      <c r="N5" s="193">
        <v>5375.6682938168296</v>
      </c>
      <c r="O5" s="193">
        <v>3207.0483909442419</v>
      </c>
    </row>
    <row r="6" spans="1:15" ht="111.95" customHeight="1" x14ac:dyDescent="0.3">
      <c r="A6" s="5" t="s">
        <v>86</v>
      </c>
      <c r="B6" s="193">
        <v>5124.7910618456935</v>
      </c>
      <c r="C6" s="193">
        <v>7474.7065965196271</v>
      </c>
      <c r="D6" s="193">
        <v>6704.5908183632737</v>
      </c>
      <c r="E6" s="193">
        <v>0</v>
      </c>
      <c r="F6" s="193">
        <v>0</v>
      </c>
      <c r="G6" s="193">
        <v>0</v>
      </c>
      <c r="H6" s="193">
        <v>14305.555555555555</v>
      </c>
      <c r="I6" s="193">
        <v>5833.333333333333</v>
      </c>
      <c r="J6" s="193">
        <v>9814.8148148148157</v>
      </c>
      <c r="K6" s="193">
        <v>9172.2300579846415</v>
      </c>
      <c r="L6" s="193">
        <v>9835.8843537414959</v>
      </c>
      <c r="M6" s="193">
        <v>5907.0402298850577</v>
      </c>
      <c r="N6" s="193">
        <v>4120.7045686875836</v>
      </c>
      <c r="O6" s="193">
        <v>3412.3599576547049</v>
      </c>
    </row>
    <row r="7" spans="1:15" ht="111.95" customHeight="1" x14ac:dyDescent="0.3">
      <c r="A7" s="5" t="s">
        <v>87</v>
      </c>
      <c r="B7" s="193">
        <v>4694.257891202149</v>
      </c>
      <c r="C7" s="193">
        <v>8109.3906255040492</v>
      </c>
      <c r="D7" s="193">
        <v>6437.0091896407685</v>
      </c>
      <c r="E7" s="193">
        <v>0</v>
      </c>
      <c r="F7" s="193">
        <v>22777.777777777777</v>
      </c>
      <c r="G7" s="193">
        <v>0</v>
      </c>
      <c r="H7" s="193">
        <v>14555.555555555555</v>
      </c>
      <c r="I7" s="193">
        <v>12777.777777777777</v>
      </c>
      <c r="J7" s="193">
        <v>15000</v>
      </c>
      <c r="K7" s="193">
        <v>5880.3519488074462</v>
      </c>
      <c r="L7" s="193">
        <v>11402.161547212741</v>
      </c>
      <c r="M7" s="193">
        <v>5745.9470146302883</v>
      </c>
      <c r="N7" s="193">
        <v>4829.3663972840322</v>
      </c>
      <c r="O7" s="193">
        <v>3897.0882018999987</v>
      </c>
    </row>
    <row r="8" spans="1:15" ht="111.95" customHeight="1" x14ac:dyDescent="0.3">
      <c r="A8" s="5" t="s">
        <v>88</v>
      </c>
      <c r="B8" s="193">
        <v>3981.694338016177</v>
      </c>
      <c r="C8" s="193">
        <v>11852.404643449419</v>
      </c>
      <c r="D8" s="193">
        <v>7359.6986817325796</v>
      </c>
      <c r="E8" s="193">
        <v>0</v>
      </c>
      <c r="F8" s="193">
        <v>0</v>
      </c>
      <c r="G8" s="193">
        <v>0</v>
      </c>
      <c r="H8" s="193">
        <v>0</v>
      </c>
      <c r="I8" s="193">
        <v>0</v>
      </c>
      <c r="J8" s="193">
        <v>0</v>
      </c>
      <c r="K8" s="193">
        <v>6452.6416279969062</v>
      </c>
      <c r="L8" s="193">
        <v>8952.4786324786328</v>
      </c>
      <c r="M8" s="193">
        <v>0</v>
      </c>
      <c r="N8" s="193">
        <v>0</v>
      </c>
      <c r="O8" s="193">
        <v>0</v>
      </c>
    </row>
    <row r="9" spans="1:15" ht="111.95" customHeight="1" x14ac:dyDescent="0.3">
      <c r="A9" s="5" t="s">
        <v>89</v>
      </c>
      <c r="B9" s="193">
        <v>4021.2527964205815</v>
      </c>
      <c r="C9" s="193">
        <v>4670.9354120267253</v>
      </c>
      <c r="D9" s="193">
        <v>5833.333333333333</v>
      </c>
      <c r="E9" s="193">
        <v>0</v>
      </c>
      <c r="F9" s="193">
        <v>0</v>
      </c>
      <c r="G9" s="193">
        <v>0</v>
      </c>
      <c r="H9" s="193">
        <v>0</v>
      </c>
      <c r="I9" s="193">
        <v>0</v>
      </c>
      <c r="J9" s="193">
        <v>0</v>
      </c>
      <c r="K9" s="193">
        <v>8838.7632190449094</v>
      </c>
      <c r="L9" s="193">
        <v>9717.0841361592811</v>
      </c>
      <c r="M9" s="193">
        <v>12638.888888888889</v>
      </c>
      <c r="N9" s="193">
        <v>10591.445427728613</v>
      </c>
      <c r="O9" s="193">
        <v>5962.6829853611707</v>
      </c>
    </row>
    <row r="10" spans="1:15" ht="111.95" customHeight="1" x14ac:dyDescent="0.3">
      <c r="A10" s="5" t="s">
        <v>90</v>
      </c>
      <c r="B10" s="193">
        <v>3773.9595265368462</v>
      </c>
      <c r="C10" s="193">
        <v>9027.7777777777774</v>
      </c>
      <c r="D10" s="193">
        <v>0</v>
      </c>
      <c r="E10" s="193">
        <v>0</v>
      </c>
      <c r="F10" s="193">
        <v>0</v>
      </c>
      <c r="G10" s="193">
        <v>0</v>
      </c>
      <c r="H10" s="193">
        <v>0</v>
      </c>
      <c r="I10" s="193">
        <v>0</v>
      </c>
      <c r="J10" s="193">
        <v>0</v>
      </c>
      <c r="K10" s="193">
        <v>9375.5550744509401</v>
      </c>
      <c r="L10" s="193">
        <v>7825.8547008547012</v>
      </c>
      <c r="M10" s="193">
        <v>5311.1718275652702</v>
      </c>
      <c r="N10" s="193">
        <v>3966.4330692667072</v>
      </c>
      <c r="O10" s="193">
        <v>2062.0299220868296</v>
      </c>
    </row>
    <row r="11" spans="1:15" ht="111.95" customHeight="1" x14ac:dyDescent="0.3">
      <c r="A11" s="5" t="s">
        <v>91</v>
      </c>
      <c r="B11" s="193">
        <v>5180.0841311285176</v>
      </c>
      <c r="C11" s="193">
        <v>9666.6666666666661</v>
      </c>
      <c r="D11" s="193">
        <v>4000</v>
      </c>
      <c r="E11" s="193">
        <v>0</v>
      </c>
      <c r="F11" s="193">
        <v>0</v>
      </c>
      <c r="G11" s="193">
        <v>0</v>
      </c>
      <c r="H11" s="193">
        <v>9840.1826484018256</v>
      </c>
      <c r="I11" s="193">
        <v>2941.0962301587301</v>
      </c>
      <c r="J11" s="193">
        <v>1411.1738857501568</v>
      </c>
      <c r="K11" s="193">
        <v>9537.2194854953468</v>
      </c>
      <c r="L11" s="193">
        <v>8051.2820512820517</v>
      </c>
      <c r="M11" s="193">
        <v>5621.1211211211212</v>
      </c>
      <c r="N11" s="193">
        <v>3020.5622342870274</v>
      </c>
      <c r="O11" s="193">
        <v>1676.7442314145032</v>
      </c>
    </row>
    <row r="12" spans="1:15" ht="111.95" customHeight="1" x14ac:dyDescent="0.3">
      <c r="A12" s="5" t="s">
        <v>92</v>
      </c>
      <c r="B12" s="193">
        <v>6235.2308294209706</v>
      </c>
      <c r="C12" s="193">
        <v>2283.9263208919051</v>
      </c>
      <c r="D12" s="193">
        <v>0</v>
      </c>
      <c r="E12" s="193">
        <v>30000</v>
      </c>
      <c r="F12" s="193">
        <v>0</v>
      </c>
      <c r="G12" s="193">
        <v>21388.888888888891</v>
      </c>
      <c r="H12" s="193">
        <v>10081.196581196582</v>
      </c>
      <c r="I12" s="193">
        <v>3963.2753235162872</v>
      </c>
      <c r="J12" s="193">
        <v>1127.3148148148148</v>
      </c>
      <c r="K12" s="193">
        <v>8993.1681863417507</v>
      </c>
      <c r="L12" s="193">
        <v>8538.0281690140837</v>
      </c>
      <c r="M12" s="193">
        <v>7666.0790598290596</v>
      </c>
      <c r="N12" s="193">
        <v>3472.5026849172637</v>
      </c>
      <c r="O12" s="193">
        <v>2308.6230273549431</v>
      </c>
    </row>
    <row r="13" spans="1:15" ht="111.95" customHeight="1" x14ac:dyDescent="0.3">
      <c r="A13" s="5" t="s">
        <v>93</v>
      </c>
      <c r="B13" s="193">
        <v>5614.7158608990667</v>
      </c>
      <c r="C13" s="193">
        <v>9386.114127156472</v>
      </c>
      <c r="D13" s="193">
        <v>4201.102629346904</v>
      </c>
      <c r="E13" s="193">
        <v>30740.740740740741</v>
      </c>
      <c r="F13" s="193">
        <v>24657.407407407409</v>
      </c>
      <c r="G13" s="193">
        <v>18601.85185185185</v>
      </c>
      <c r="H13" s="193">
        <v>10453.310696095077</v>
      </c>
      <c r="I13" s="193">
        <v>3822.4213320840167</v>
      </c>
      <c r="J13" s="193">
        <v>1500</v>
      </c>
      <c r="K13" s="193">
        <v>7261.4396816784229</v>
      </c>
      <c r="L13" s="193">
        <v>7764.4402436462924</v>
      </c>
      <c r="M13" s="193">
        <v>5634.5136345136343</v>
      </c>
      <c r="N13" s="193">
        <v>3279.6190176476043</v>
      </c>
      <c r="O13" s="193">
        <v>2372.1639894474024</v>
      </c>
    </row>
    <row r="14" spans="1:15" ht="111.95" customHeight="1" x14ac:dyDescent="0.3">
      <c r="A14" s="5" t="s">
        <v>94</v>
      </c>
      <c r="B14" s="193">
        <v>6128.2320055904966</v>
      </c>
      <c r="C14" s="193">
        <v>7788.2468911131336</v>
      </c>
      <c r="D14" s="193">
        <v>4665.598290598291</v>
      </c>
      <c r="E14" s="193">
        <v>28888.888888888891</v>
      </c>
      <c r="F14" s="193">
        <v>24166.666666666668</v>
      </c>
      <c r="G14" s="193">
        <v>17905.982905982906</v>
      </c>
      <c r="H14" s="193">
        <v>11989.22056384743</v>
      </c>
      <c r="I14" s="193">
        <v>7764.8148148148148</v>
      </c>
      <c r="J14" s="193">
        <v>2145.0270495214318</v>
      </c>
      <c r="K14" s="193">
        <v>8129.722804565572</v>
      </c>
      <c r="L14" s="193">
        <v>7350.2016868353503</v>
      </c>
      <c r="M14" s="193">
        <v>5729.3754175016702</v>
      </c>
      <c r="N14" s="193">
        <v>4243.1493052876995</v>
      </c>
      <c r="O14" s="193">
        <v>3387.7259590535687</v>
      </c>
    </row>
    <row r="15" spans="1:15" ht="111.95" customHeight="1" x14ac:dyDescent="0.3">
      <c r="A15" s="5" t="s">
        <v>95</v>
      </c>
      <c r="B15" s="193">
        <v>5799.9849951234155</v>
      </c>
      <c r="C15" s="193">
        <v>6288.1131911943139</v>
      </c>
      <c r="D15" s="193">
        <v>7335.2747252747249</v>
      </c>
      <c r="E15" s="193">
        <v>30416.666666666668</v>
      </c>
      <c r="F15" s="193">
        <v>21666.666666666668</v>
      </c>
      <c r="G15" s="193">
        <v>19143.518518518518</v>
      </c>
      <c r="H15" s="193">
        <v>14159.064327485381</v>
      </c>
      <c r="I15" s="193">
        <v>6219.886553219887</v>
      </c>
      <c r="J15" s="193">
        <v>12690.740740740741</v>
      </c>
      <c r="K15" s="193">
        <v>8251.0087424344329</v>
      </c>
      <c r="L15" s="193">
        <v>7694.7176684881606</v>
      </c>
      <c r="M15" s="193">
        <v>3440.8574949730819</v>
      </c>
      <c r="N15" s="193">
        <v>5001.2788373198891</v>
      </c>
      <c r="O15" s="193">
        <v>3809.6095113438046</v>
      </c>
    </row>
    <row r="16" spans="1:15" ht="111.95" customHeight="1" x14ac:dyDescent="0.3">
      <c r="A16" s="25" t="s">
        <v>140</v>
      </c>
      <c r="B16" s="195">
        <f>SUM(B4:B15)/12</f>
        <v>5108.4916377412837</v>
      </c>
      <c r="C16" s="195">
        <v>6957</v>
      </c>
      <c r="D16" s="195">
        <f t="shared" ref="D16:L16" si="0">SUM(D4:D15)/12</f>
        <v>5240.8030910498846</v>
      </c>
      <c r="E16" s="195">
        <f t="shared" si="0"/>
        <v>12550.154320987655</v>
      </c>
      <c r="F16" s="195">
        <f t="shared" si="0"/>
        <v>7772.3765432098771</v>
      </c>
      <c r="G16" s="195">
        <f t="shared" si="0"/>
        <v>7878.3535137701811</v>
      </c>
      <c r="H16" s="195">
        <f t="shared" si="0"/>
        <v>7937.780581157419</v>
      </c>
      <c r="I16" s="195">
        <f t="shared" si="0"/>
        <v>5384.1368668284895</v>
      </c>
      <c r="J16" s="195">
        <f t="shared" si="0"/>
        <v>7097.5460655936213</v>
      </c>
      <c r="K16" s="195">
        <v>8378</v>
      </c>
      <c r="L16" s="195">
        <f t="shared" si="0"/>
        <v>8879.0753758958308</v>
      </c>
      <c r="M16" s="195">
        <v>5383</v>
      </c>
      <c r="N16" s="195">
        <v>3901</v>
      </c>
      <c r="O16" s="195">
        <v>2307</v>
      </c>
    </row>
    <row r="17" spans="1:15" ht="165.75" customHeight="1" x14ac:dyDescent="0.3">
      <c r="A17" s="208" t="s">
        <v>197</v>
      </c>
      <c r="B17" s="208"/>
      <c r="C17" s="208"/>
      <c r="D17" s="208"/>
      <c r="E17" s="208"/>
      <c r="F17" s="208"/>
      <c r="G17" s="208"/>
      <c r="H17" s="208"/>
      <c r="I17" s="226" t="s">
        <v>198</v>
      </c>
      <c r="J17" s="226"/>
      <c r="K17" s="226"/>
      <c r="L17" s="226"/>
      <c r="M17" s="226"/>
      <c r="N17" s="226"/>
      <c r="O17" s="226"/>
    </row>
    <row r="18" spans="1:15" ht="39.950000000000003" customHeight="1" x14ac:dyDescent="0.3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196" t="s">
        <v>163</v>
      </c>
    </row>
    <row r="19" spans="1:15" ht="195" customHeight="1" x14ac:dyDescent="0.3">
      <c r="A19" s="45" t="s">
        <v>166</v>
      </c>
      <c r="B19" s="45" t="s">
        <v>181</v>
      </c>
      <c r="C19" s="45" t="s">
        <v>182</v>
      </c>
      <c r="D19" s="45" t="s">
        <v>183</v>
      </c>
      <c r="E19" s="45" t="s">
        <v>184</v>
      </c>
      <c r="F19" s="45" t="s">
        <v>185</v>
      </c>
      <c r="G19" s="45" t="s">
        <v>186</v>
      </c>
      <c r="H19" s="45" t="s">
        <v>187</v>
      </c>
      <c r="I19" s="45" t="s">
        <v>188</v>
      </c>
      <c r="J19" s="45" t="s">
        <v>189</v>
      </c>
      <c r="K19" s="45" t="s">
        <v>190</v>
      </c>
      <c r="L19" s="45" t="s">
        <v>191</v>
      </c>
      <c r="M19" s="45" t="s">
        <v>192</v>
      </c>
      <c r="N19" s="45" t="s">
        <v>193</v>
      </c>
      <c r="O19" s="45" t="s">
        <v>194</v>
      </c>
    </row>
    <row r="20" spans="1:15" ht="111.95" customHeight="1" x14ac:dyDescent="0.3">
      <c r="A20" s="5" t="s">
        <v>84</v>
      </c>
      <c r="B20" s="193">
        <v>4488.7334887334891</v>
      </c>
      <c r="C20" s="193">
        <v>1839.6642933853068</v>
      </c>
      <c r="D20" s="193">
        <v>4263.1313131313127</v>
      </c>
      <c r="E20" s="193">
        <v>3712.8060263653483</v>
      </c>
      <c r="F20" s="193">
        <v>9693.7374413931684</v>
      </c>
      <c r="G20" s="193">
        <v>10988.593155893535</v>
      </c>
      <c r="H20" s="193">
        <v>4722.2222222222226</v>
      </c>
      <c r="I20" s="193">
        <v>7592.7686545664073</v>
      </c>
      <c r="J20" s="193">
        <v>3575.2370728216138</v>
      </c>
      <c r="K20" s="193">
        <v>1517.9114805827483</v>
      </c>
      <c r="L20" s="193">
        <v>7004.0631606765328</v>
      </c>
      <c r="M20" s="193">
        <v>666.66666666666663</v>
      </c>
      <c r="N20" s="193">
        <v>6379.6576314217446</v>
      </c>
      <c r="O20" s="193">
        <v>4766.903680403263</v>
      </c>
    </row>
    <row r="21" spans="1:15" ht="111.95" customHeight="1" x14ac:dyDescent="0.3">
      <c r="A21" s="5" t="s">
        <v>85</v>
      </c>
      <c r="B21" s="193">
        <v>4852.1711366538957</v>
      </c>
      <c r="C21" s="193">
        <v>1444.5411170362054</v>
      </c>
      <c r="D21" s="193">
        <v>6322.2222222222226</v>
      </c>
      <c r="E21" s="193">
        <v>0</v>
      </c>
      <c r="F21" s="193">
        <v>9455.9061488673142</v>
      </c>
      <c r="G21" s="193">
        <v>9999.7605363984676</v>
      </c>
      <c r="H21" s="193">
        <v>6958.333333333333</v>
      </c>
      <c r="I21" s="193">
        <v>5175.9259259259261</v>
      </c>
      <c r="J21" s="193">
        <v>3266.6666666666665</v>
      </c>
      <c r="K21" s="193">
        <v>1380.037037037037</v>
      </c>
      <c r="L21" s="193">
        <v>6455.8761435608722</v>
      </c>
      <c r="M21" s="193">
        <v>925.92592592592598</v>
      </c>
      <c r="N21" s="193">
        <v>4912.8488678251706</v>
      </c>
      <c r="O21" s="193">
        <v>4570.0830279934698</v>
      </c>
    </row>
    <row r="22" spans="1:15" ht="111.95" customHeight="1" x14ac:dyDescent="0.3">
      <c r="A22" s="5" t="s">
        <v>86</v>
      </c>
      <c r="B22" s="193">
        <v>4497.9663523756699</v>
      </c>
      <c r="C22" s="193">
        <v>1582.8582858285827</v>
      </c>
      <c r="D22" s="193">
        <v>8247.0449172576828</v>
      </c>
      <c r="E22" s="193">
        <v>0</v>
      </c>
      <c r="F22" s="193">
        <v>11468.031826810453</v>
      </c>
      <c r="G22" s="193">
        <v>9451.6322252171303</v>
      </c>
      <c r="H22" s="193">
        <v>7107.4074074074078</v>
      </c>
      <c r="I22" s="193">
        <v>11183.952422735692</v>
      </c>
      <c r="J22" s="193">
        <v>3706.8654019873534</v>
      </c>
      <c r="K22" s="193">
        <v>1437.1385083713851</v>
      </c>
      <c r="L22" s="193">
        <v>5993.9953512396696</v>
      </c>
      <c r="M22" s="193">
        <v>3271.6049382716051</v>
      </c>
      <c r="N22" s="193">
        <v>5781.3737072270924</v>
      </c>
      <c r="O22" s="193">
        <v>4844.1513160504501</v>
      </c>
    </row>
    <row r="23" spans="1:15" ht="111.95" customHeight="1" x14ac:dyDescent="0.3">
      <c r="A23" s="5" t="s">
        <v>87</v>
      </c>
      <c r="B23" s="193">
        <v>4189.5102339181285</v>
      </c>
      <c r="C23" s="193">
        <v>1458.6377389122574</v>
      </c>
      <c r="D23" s="193">
        <v>5361.1111111111113</v>
      </c>
      <c r="E23" s="193">
        <v>3981.4814814814813</v>
      </c>
      <c r="F23" s="193">
        <v>13131.023965141612</v>
      </c>
      <c r="G23" s="193">
        <v>9310.2276588515124</v>
      </c>
      <c r="H23" s="193">
        <v>0</v>
      </c>
      <c r="I23" s="193">
        <v>8024.4133885438232</v>
      </c>
      <c r="J23" s="193">
        <v>4090.3814262023216</v>
      </c>
      <c r="K23" s="193">
        <v>2028.9591663637466</v>
      </c>
      <c r="L23" s="193">
        <v>7528.4911717495988</v>
      </c>
      <c r="M23" s="193">
        <v>611.11111111111109</v>
      </c>
      <c r="N23" s="193">
        <v>4969.2729960991564</v>
      </c>
      <c r="O23" s="193">
        <v>5290.1135721174633</v>
      </c>
    </row>
    <row r="24" spans="1:15" ht="111.95" customHeight="1" x14ac:dyDescent="0.3">
      <c r="A24" s="5" t="s">
        <v>88</v>
      </c>
      <c r="B24" s="193">
        <v>3372.9213907785338</v>
      </c>
      <c r="C24" s="193">
        <v>1779.5060717696822</v>
      </c>
      <c r="D24" s="193">
        <v>4240.3198653198651</v>
      </c>
      <c r="E24" s="193">
        <v>4050.9259259259261</v>
      </c>
      <c r="F24" s="193">
        <v>9515.8455221965614</v>
      </c>
      <c r="G24" s="193">
        <v>8187.7610693400165</v>
      </c>
      <c r="H24" s="193">
        <v>0</v>
      </c>
      <c r="I24" s="193">
        <v>9297.4910394265225</v>
      </c>
      <c r="J24" s="193">
        <v>3336.9070825211174</v>
      </c>
      <c r="K24" s="193">
        <v>1971.1111111111111</v>
      </c>
      <c r="L24" s="193">
        <v>6133.2539510716606</v>
      </c>
      <c r="M24" s="193">
        <v>1368.6868686868686</v>
      </c>
      <c r="N24" s="193">
        <v>4828.2306228260159</v>
      </c>
      <c r="O24" s="193">
        <v>3140.0266279351245</v>
      </c>
    </row>
    <row r="25" spans="1:15" ht="111.95" customHeight="1" x14ac:dyDescent="0.3">
      <c r="A25" s="5" t="s">
        <v>89</v>
      </c>
      <c r="B25" s="193">
        <v>3449.1094147582698</v>
      </c>
      <c r="C25" s="193">
        <v>1990.7122857337977</v>
      </c>
      <c r="D25" s="193">
        <v>8945.1566951566947</v>
      </c>
      <c r="E25" s="193">
        <v>3368.0555555555557</v>
      </c>
      <c r="F25" s="193">
        <v>5411.1111111111113</v>
      </c>
      <c r="G25" s="193">
        <v>8138.6593204775027</v>
      </c>
      <c r="H25" s="193">
        <v>0</v>
      </c>
      <c r="I25" s="193">
        <v>11025.366403607666</v>
      </c>
      <c r="J25" s="193">
        <v>5462.8265492102064</v>
      </c>
      <c r="K25" s="193">
        <v>2255.9241550956249</v>
      </c>
      <c r="L25" s="193">
        <v>5859.6370001842643</v>
      </c>
      <c r="M25" s="193">
        <v>1537.037037037037</v>
      </c>
      <c r="N25" s="193">
        <v>5119.2791391157789</v>
      </c>
      <c r="O25" s="193">
        <v>7476.1904761904761</v>
      </c>
    </row>
    <row r="26" spans="1:15" ht="111.95" customHeight="1" x14ac:dyDescent="0.3">
      <c r="A26" s="5" t="s">
        <v>90</v>
      </c>
      <c r="B26" s="193">
        <v>2711.9205298013244</v>
      </c>
      <c r="C26" s="193">
        <v>1556.4491184658211</v>
      </c>
      <c r="D26" s="193">
        <v>7765.3309046751674</v>
      </c>
      <c r="E26" s="193">
        <v>3703.7037037037039</v>
      </c>
      <c r="F26" s="193">
        <v>4070.6214689265535</v>
      </c>
      <c r="G26" s="193">
        <v>6903.2567049808431</v>
      </c>
      <c r="H26" s="193">
        <v>0</v>
      </c>
      <c r="I26" s="193">
        <v>11363.830613830614</v>
      </c>
      <c r="J26" s="193">
        <v>5892.4807747080604</v>
      </c>
      <c r="K26" s="193">
        <v>2537.1819295142195</v>
      </c>
      <c r="L26" s="193">
        <v>5637.0113528982065</v>
      </c>
      <c r="M26" s="193">
        <v>2740.7407407407409</v>
      </c>
      <c r="N26" s="193">
        <v>4935.2262644188104</v>
      </c>
      <c r="O26" s="193">
        <v>1420.0913242009133</v>
      </c>
    </row>
    <row r="27" spans="1:15" ht="111.95" customHeight="1" x14ac:dyDescent="0.3">
      <c r="A27" s="5" t="s">
        <v>91</v>
      </c>
      <c r="B27" s="193">
        <v>2811.8340943683411</v>
      </c>
      <c r="C27" s="193">
        <v>1917.8259318708756</v>
      </c>
      <c r="D27" s="193">
        <v>6816.137566137566</v>
      </c>
      <c r="E27" s="193">
        <v>3368.6868686868688</v>
      </c>
      <c r="F27" s="193">
        <v>4623.2439335887611</v>
      </c>
      <c r="G27" s="193">
        <v>6364.7586980920314</v>
      </c>
      <c r="H27" s="193">
        <v>0</v>
      </c>
      <c r="I27" s="193">
        <v>8677.2827474184942</v>
      </c>
      <c r="J27" s="193">
        <v>4183.5116924296472</v>
      </c>
      <c r="K27" s="193">
        <v>1678.071722516167</v>
      </c>
      <c r="L27" s="193">
        <v>6181.2877894302819</v>
      </c>
      <c r="M27" s="193">
        <v>3254.2735042735044</v>
      </c>
      <c r="N27" s="193">
        <v>4783.5685126020589</v>
      </c>
      <c r="O27" s="193">
        <v>2062.3757819201237</v>
      </c>
    </row>
    <row r="28" spans="1:15" ht="111.95" customHeight="1" x14ac:dyDescent="0.3">
      <c r="A28" s="5" t="s">
        <v>92</v>
      </c>
      <c r="B28" s="193">
        <v>2738.6653895274585</v>
      </c>
      <c r="C28" s="193">
        <v>2672.187134502924</v>
      </c>
      <c r="D28" s="193">
        <v>6214.924039320822</v>
      </c>
      <c r="E28" s="193">
        <v>3798.6111111111113</v>
      </c>
      <c r="F28" s="193">
        <v>5166.666666666667</v>
      </c>
      <c r="G28" s="193">
        <v>6871.5277777777774</v>
      </c>
      <c r="H28" s="193">
        <v>0</v>
      </c>
      <c r="I28" s="193">
        <v>8149.6379271328351</v>
      </c>
      <c r="J28" s="193">
        <v>3932.5784783187019</v>
      </c>
      <c r="K28" s="193">
        <v>1716.8921262573708</v>
      </c>
      <c r="L28" s="193">
        <v>7895.6712416244463</v>
      </c>
      <c r="M28" s="193">
        <v>3130.8203991130822</v>
      </c>
      <c r="N28" s="193">
        <v>5625.4180602006691</v>
      </c>
      <c r="O28" s="193">
        <v>3293.5656569842122</v>
      </c>
    </row>
    <row r="29" spans="1:15" ht="111.95" customHeight="1" x14ac:dyDescent="0.3">
      <c r="A29" s="5" t="s">
        <v>93</v>
      </c>
      <c r="B29" s="193">
        <v>2980.1401869158876</v>
      </c>
      <c r="C29" s="193">
        <v>2023.2915437561455</v>
      </c>
      <c r="D29" s="193">
        <v>2963.0930087390761</v>
      </c>
      <c r="E29" s="193">
        <v>4074.0740740740739</v>
      </c>
      <c r="F29" s="193">
        <v>4191.4191419141916</v>
      </c>
      <c r="G29" s="193">
        <v>7304.3650793650795</v>
      </c>
      <c r="H29" s="193">
        <v>0</v>
      </c>
      <c r="I29" s="193">
        <v>9140.338346917626</v>
      </c>
      <c r="J29" s="193">
        <v>3944.1814356235332</v>
      </c>
      <c r="K29" s="193">
        <v>2136.4559304113805</v>
      </c>
      <c r="L29" s="193">
        <v>7500.7714899865914</v>
      </c>
      <c r="M29" s="193">
        <v>1228.8888888888889</v>
      </c>
      <c r="N29" s="193">
        <v>5092.3732094463803</v>
      </c>
      <c r="O29" s="193">
        <v>3201.3133936093377</v>
      </c>
    </row>
    <row r="30" spans="1:15" ht="111.95" customHeight="1" x14ac:dyDescent="0.3">
      <c r="A30" s="5" t="s">
        <v>94</v>
      </c>
      <c r="B30" s="193">
        <v>3832.3816321674994</v>
      </c>
      <c r="C30" s="193">
        <v>2519.4007087426548</v>
      </c>
      <c r="D30" s="193">
        <v>2926.8651694843975</v>
      </c>
      <c r="E30" s="193">
        <v>0</v>
      </c>
      <c r="F30" s="193">
        <v>6935.4418384269129</v>
      </c>
      <c r="G30" s="193">
        <v>6884.2105263157891</v>
      </c>
      <c r="H30" s="193">
        <v>0</v>
      </c>
      <c r="I30" s="193">
        <v>7811.8407744545584</v>
      </c>
      <c r="J30" s="193">
        <v>3981.0736407432896</v>
      </c>
      <c r="K30" s="193">
        <v>2102.6057276057277</v>
      </c>
      <c r="L30" s="193">
        <v>7962.976276060388</v>
      </c>
      <c r="M30" s="193">
        <v>1420.0542005420054</v>
      </c>
      <c r="N30" s="193">
        <v>5438.2022471910113</v>
      </c>
      <c r="O30" s="193">
        <v>3834.2561134758021</v>
      </c>
    </row>
    <row r="31" spans="1:15" ht="111.95" customHeight="1" x14ac:dyDescent="0.3">
      <c r="A31" s="5" t="s">
        <v>95</v>
      </c>
      <c r="B31" s="193">
        <v>3585.1438030208978</v>
      </c>
      <c r="C31" s="193">
        <v>2433.5151132744427</v>
      </c>
      <c r="D31" s="193">
        <v>3339.4126449682003</v>
      </c>
      <c r="E31" s="193">
        <v>1583.9793281653747</v>
      </c>
      <c r="F31" s="193">
        <v>8957.5834793226095</v>
      </c>
      <c r="G31" s="193">
        <v>6960.1924759405074</v>
      </c>
      <c r="H31" s="193">
        <v>12187.5</v>
      </c>
      <c r="I31" s="193">
        <v>10417.094842572918</v>
      </c>
      <c r="J31" s="193">
        <v>4248.4264511617066</v>
      </c>
      <c r="K31" s="193">
        <v>2269.2444479570063</v>
      </c>
      <c r="L31" s="193">
        <v>8303.2054650551763</v>
      </c>
      <c r="M31" s="193">
        <v>5445.9259259259261</v>
      </c>
      <c r="N31" s="193">
        <v>4658.5814589478859</v>
      </c>
      <c r="O31" s="193">
        <v>4123.9518587767616</v>
      </c>
    </row>
    <row r="32" spans="1:15" ht="111.95" customHeight="1" x14ac:dyDescent="0.3">
      <c r="A32" s="25" t="s">
        <v>140</v>
      </c>
      <c r="B32" s="194">
        <f>SUM(B20:B31)/12</f>
        <v>3625.8748044182826</v>
      </c>
      <c r="C32" s="194">
        <f t="shared" ref="C32:H32" si="1">SUM(C20:C31)/12</f>
        <v>1934.8824452732249</v>
      </c>
      <c r="D32" s="194">
        <f t="shared" si="1"/>
        <v>5617.062454793675</v>
      </c>
      <c r="E32" s="194">
        <f t="shared" si="1"/>
        <v>2636.8603395891205</v>
      </c>
      <c r="F32" s="194">
        <f t="shared" si="1"/>
        <v>7718.3860453638263</v>
      </c>
      <c r="G32" s="194">
        <f t="shared" si="1"/>
        <v>8113.7454357208489</v>
      </c>
      <c r="H32" s="194">
        <f t="shared" si="1"/>
        <v>2581.2885802469136</v>
      </c>
      <c r="I32" s="194">
        <v>9883</v>
      </c>
      <c r="J32" s="194">
        <v>4202</v>
      </c>
      <c r="K32" s="194">
        <v>1881</v>
      </c>
      <c r="L32" s="194">
        <v>6467</v>
      </c>
      <c r="M32" s="194">
        <f t="shared" ref="M32" si="2">SUM(M20:M31)/12</f>
        <v>2133.4780172652804</v>
      </c>
      <c r="N32" s="194">
        <v>5220</v>
      </c>
      <c r="O32" s="194">
        <v>4122</v>
      </c>
    </row>
    <row r="33" spans="1:15" ht="39.950000000000003" customHeight="1" x14ac:dyDescent="0.3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</row>
    <row r="34" spans="1:15" ht="195" customHeight="1" x14ac:dyDescent="0.3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</row>
    <row r="35" spans="1:15" ht="111.95" customHeight="1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20"/>
    </row>
    <row r="36" spans="1:15" ht="111.95" customHeight="1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20"/>
    </row>
    <row r="37" spans="1:15" ht="111.95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20"/>
    </row>
    <row r="38" spans="1:15" ht="111.95" customHeight="1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20"/>
    </row>
    <row r="39" spans="1:15" ht="111.95" customHeight="1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20"/>
    </row>
    <row r="40" spans="1:15" ht="111.95" customHeight="1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20"/>
    </row>
    <row r="41" spans="1:15" ht="111.95" customHeight="1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20"/>
    </row>
    <row r="42" spans="1:15" ht="111.95" customHeight="1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20"/>
    </row>
    <row r="43" spans="1:15" ht="111.95" customHeight="1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20"/>
    </row>
    <row r="44" spans="1:15" ht="111.95" customHeight="1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20"/>
    </row>
    <row r="45" spans="1:15" ht="111.95" customHeight="1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20"/>
    </row>
    <row r="46" spans="1:15" ht="111.95" customHeight="1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20"/>
    </row>
    <row r="47" spans="1:15" ht="111.95" customHeight="1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21"/>
    </row>
  </sheetData>
  <mergeCells count="5">
    <mergeCell ref="A1:H1"/>
    <mergeCell ref="I1:O1"/>
    <mergeCell ref="A17:H17"/>
    <mergeCell ref="I17:O17"/>
    <mergeCell ref="A2:O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30" pageOrder="overThenDown" orientation="portrait" useFirstPageNumber="1" r:id="rId1"/>
  <headerFooter>
    <oddFooter>&amp;C&amp;30&amp;P</oddFooter>
  </headerFooter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5:I22"/>
  <sheetViews>
    <sheetView view="pageBreakPreview" zoomScale="85" zoomScaleSheetLayoutView="85" workbookViewId="0">
      <selection activeCell="N28" sqref="N28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5" spans="1:9" x14ac:dyDescent="0.3">
      <c r="C5" s="204"/>
      <c r="D5" s="204"/>
      <c r="E5" s="204"/>
      <c r="F5" s="204"/>
      <c r="G5" s="204"/>
    </row>
    <row r="6" spans="1:9" x14ac:dyDescent="0.3">
      <c r="C6" s="204"/>
      <c r="D6" s="204"/>
      <c r="E6" s="204"/>
      <c r="F6" s="204"/>
      <c r="G6" s="204"/>
    </row>
    <row r="7" spans="1:9" x14ac:dyDescent="0.3">
      <c r="C7" s="204"/>
      <c r="D7" s="204"/>
      <c r="E7" s="204"/>
      <c r="F7" s="204"/>
      <c r="G7" s="204"/>
    </row>
    <row r="8" spans="1:9" ht="21" customHeight="1" x14ac:dyDescent="0.3">
      <c r="A8" s="205" t="s">
        <v>199</v>
      </c>
      <c r="B8" s="205"/>
      <c r="C8" s="205"/>
      <c r="D8" s="205"/>
      <c r="E8" s="205"/>
      <c r="F8" s="205"/>
      <c r="G8" s="205"/>
      <c r="H8" s="205"/>
      <c r="I8" s="205"/>
    </row>
    <row r="9" spans="1:9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</row>
    <row r="10" spans="1:9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3" customFormat="1" ht="27.75" customHeight="1" x14ac:dyDescent="0.3">
      <c r="G18" s="22"/>
      <c r="H18"/>
      <c r="I18"/>
    </row>
    <row r="19" spans="7:9" s="23" customFormat="1" ht="27.75" customHeight="1" x14ac:dyDescent="0.3">
      <c r="G19" s="22"/>
      <c r="H19"/>
      <c r="I19"/>
    </row>
    <row r="20" spans="7:9" s="23" customFormat="1" ht="27.75" customHeight="1" x14ac:dyDescent="0.3">
      <c r="G20" s="22"/>
      <c r="H20"/>
      <c r="I20"/>
    </row>
    <row r="21" spans="7:9" s="23" customFormat="1" ht="30" customHeight="1" x14ac:dyDescent="0.3">
      <c r="G21" s="22"/>
      <c r="H21"/>
      <c r="I21"/>
    </row>
    <row r="22" spans="7:9" s="23" customFormat="1" ht="27.75" customHeight="1" x14ac:dyDescent="0.3">
      <c r="G22" s="22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rgb="FFFFFF00"/>
  </sheetPr>
  <dimension ref="A1:K17"/>
  <sheetViews>
    <sheetView view="pageBreakPreview" zoomScale="40" zoomScaleSheetLayoutView="40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H10" sqref="H10"/>
    </sheetView>
  </sheetViews>
  <sheetFormatPr defaultRowHeight="19.5" x14ac:dyDescent="0.3"/>
  <cols>
    <col min="1" max="1" width="17.5" style="1" customWidth="1"/>
    <col min="2" max="2" width="38.5" style="1" customWidth="1"/>
    <col min="3" max="6" width="38.5" style="2" customWidth="1"/>
    <col min="7" max="11" width="42" style="2" customWidth="1"/>
  </cols>
  <sheetData>
    <row r="1" spans="1:11" ht="165.75" customHeight="1" x14ac:dyDescent="0.3">
      <c r="A1" s="208" t="s">
        <v>164</v>
      </c>
      <c r="B1" s="208"/>
      <c r="C1" s="208"/>
      <c r="D1" s="208"/>
      <c r="E1" s="208"/>
      <c r="F1" s="208"/>
      <c r="G1" s="209" t="s">
        <v>204</v>
      </c>
      <c r="H1" s="209"/>
      <c r="I1" s="209"/>
      <c r="J1" s="209"/>
      <c r="K1" s="209"/>
    </row>
    <row r="2" spans="1:11" ht="39.950000000000003" customHeight="1" x14ac:dyDescent="0.3">
      <c r="A2" s="207" t="s">
        <v>203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 ht="97.5" customHeight="1" x14ac:dyDescent="0.3">
      <c r="A3" s="218" t="s">
        <v>18</v>
      </c>
      <c r="B3" s="218" t="s">
        <v>162</v>
      </c>
      <c r="C3" s="216" t="s">
        <v>1</v>
      </c>
      <c r="D3" s="222" t="s">
        <v>143</v>
      </c>
      <c r="E3" s="223"/>
      <c r="F3" s="224" t="s">
        <v>142</v>
      </c>
      <c r="G3" s="225"/>
      <c r="H3" s="217" t="s">
        <v>9</v>
      </c>
      <c r="I3" s="228" t="s">
        <v>200</v>
      </c>
      <c r="J3" s="228" t="s">
        <v>201</v>
      </c>
      <c r="K3" s="217" t="s">
        <v>202</v>
      </c>
    </row>
    <row r="4" spans="1:11" ht="97.5" customHeight="1" x14ac:dyDescent="0.3">
      <c r="A4" s="220"/>
      <c r="B4" s="220"/>
      <c r="C4" s="216"/>
      <c r="D4" s="44" t="s">
        <v>161</v>
      </c>
      <c r="E4" s="44" t="s">
        <v>3</v>
      </c>
      <c r="F4" s="44" t="s">
        <v>4</v>
      </c>
      <c r="G4" s="44" t="s">
        <v>7</v>
      </c>
      <c r="H4" s="217"/>
      <c r="I4" s="229"/>
      <c r="J4" s="229"/>
      <c r="K4" s="217"/>
    </row>
    <row r="5" spans="1:11" ht="111.95" customHeight="1" x14ac:dyDescent="0.3">
      <c r="A5" s="5" t="s">
        <v>84</v>
      </c>
      <c r="B5" s="189">
        <f>C5+D5+H5+I5+J5+K5</f>
        <v>449</v>
      </c>
      <c r="C5" s="126">
        <v>269</v>
      </c>
      <c r="D5" s="126">
        <f>E5+F5+G5</f>
        <v>38</v>
      </c>
      <c r="E5" s="126">
        <v>9</v>
      </c>
      <c r="F5" s="126">
        <v>22</v>
      </c>
      <c r="G5" s="126">
        <v>7</v>
      </c>
      <c r="H5" s="126">
        <v>134</v>
      </c>
      <c r="I5" s="126">
        <v>6</v>
      </c>
      <c r="J5" s="126">
        <v>2</v>
      </c>
      <c r="K5" s="126">
        <v>0</v>
      </c>
    </row>
    <row r="6" spans="1:11" ht="111.95" customHeight="1" x14ac:dyDescent="0.3">
      <c r="A6" s="5" t="s">
        <v>85</v>
      </c>
      <c r="B6" s="189">
        <f t="shared" ref="B6:B16" si="0">C6+D6+H6+I6+J6+K6</f>
        <v>222</v>
      </c>
      <c r="C6" s="126">
        <v>121</v>
      </c>
      <c r="D6" s="126">
        <f t="shared" ref="D6:D16" si="1">E6+F6+G6</f>
        <v>41</v>
      </c>
      <c r="E6" s="126">
        <v>16</v>
      </c>
      <c r="F6" s="126">
        <v>22</v>
      </c>
      <c r="G6" s="126">
        <v>3</v>
      </c>
      <c r="H6" s="126">
        <v>52</v>
      </c>
      <c r="I6" s="126">
        <v>0</v>
      </c>
      <c r="J6" s="126">
        <v>7</v>
      </c>
      <c r="K6" s="126">
        <v>1</v>
      </c>
    </row>
    <row r="7" spans="1:11" ht="111.95" customHeight="1" x14ac:dyDescent="0.3">
      <c r="A7" s="5" t="s">
        <v>86</v>
      </c>
      <c r="B7" s="189">
        <f t="shared" si="0"/>
        <v>241</v>
      </c>
      <c r="C7" s="126">
        <v>134</v>
      </c>
      <c r="D7" s="126">
        <f t="shared" si="1"/>
        <v>29</v>
      </c>
      <c r="E7" s="126">
        <v>14</v>
      </c>
      <c r="F7" s="126">
        <v>8</v>
      </c>
      <c r="G7" s="126">
        <v>7</v>
      </c>
      <c r="H7" s="126">
        <v>74</v>
      </c>
      <c r="I7" s="126">
        <v>0</v>
      </c>
      <c r="J7" s="126">
        <v>4</v>
      </c>
      <c r="K7" s="126">
        <v>0</v>
      </c>
    </row>
    <row r="8" spans="1:11" ht="111.95" customHeight="1" x14ac:dyDescent="0.3">
      <c r="A8" s="5" t="s">
        <v>87</v>
      </c>
      <c r="B8" s="189">
        <f t="shared" si="0"/>
        <v>262</v>
      </c>
      <c r="C8" s="126">
        <v>97</v>
      </c>
      <c r="D8" s="126">
        <f t="shared" si="1"/>
        <v>48</v>
      </c>
      <c r="E8" s="126">
        <v>24</v>
      </c>
      <c r="F8" s="126">
        <v>20</v>
      </c>
      <c r="G8" s="126">
        <v>4</v>
      </c>
      <c r="H8" s="126">
        <v>117</v>
      </c>
      <c r="I8" s="126">
        <v>0</v>
      </c>
      <c r="J8" s="126">
        <v>0</v>
      </c>
      <c r="K8" s="126">
        <v>0</v>
      </c>
    </row>
    <row r="9" spans="1:11" ht="111.95" customHeight="1" x14ac:dyDescent="0.3">
      <c r="A9" s="5" t="s">
        <v>88</v>
      </c>
      <c r="B9" s="189">
        <f t="shared" si="0"/>
        <v>168</v>
      </c>
      <c r="C9" s="126">
        <v>0</v>
      </c>
      <c r="D9" s="126">
        <f t="shared" si="1"/>
        <v>33</v>
      </c>
      <c r="E9" s="126">
        <v>31</v>
      </c>
      <c r="F9" s="126">
        <v>2</v>
      </c>
      <c r="G9" s="126">
        <v>0</v>
      </c>
      <c r="H9" s="126">
        <v>126</v>
      </c>
      <c r="I9" s="126">
        <v>3</v>
      </c>
      <c r="J9" s="126">
        <v>6</v>
      </c>
      <c r="K9" s="126">
        <v>0</v>
      </c>
    </row>
    <row r="10" spans="1:11" ht="111.95" customHeight="1" x14ac:dyDescent="0.3">
      <c r="A10" s="5" t="s">
        <v>89</v>
      </c>
      <c r="B10" s="189">
        <f t="shared" si="0"/>
        <v>150</v>
      </c>
      <c r="C10" s="126">
        <v>0</v>
      </c>
      <c r="D10" s="126">
        <f t="shared" si="1"/>
        <v>2</v>
      </c>
      <c r="E10" s="126">
        <v>0</v>
      </c>
      <c r="F10" s="126">
        <v>2</v>
      </c>
      <c r="G10" s="126">
        <v>0</v>
      </c>
      <c r="H10" s="126">
        <v>122</v>
      </c>
      <c r="I10" s="126">
        <v>5</v>
      </c>
      <c r="J10" s="126">
        <v>21</v>
      </c>
      <c r="K10" s="126">
        <v>0</v>
      </c>
    </row>
    <row r="11" spans="1:11" ht="111.95" customHeight="1" x14ac:dyDescent="0.3">
      <c r="A11" s="5" t="s">
        <v>90</v>
      </c>
      <c r="B11" s="189">
        <f t="shared" si="0"/>
        <v>308</v>
      </c>
      <c r="C11" s="126">
        <v>74</v>
      </c>
      <c r="D11" s="126">
        <f t="shared" si="1"/>
        <v>40</v>
      </c>
      <c r="E11" s="126">
        <v>36</v>
      </c>
      <c r="F11" s="126">
        <v>4</v>
      </c>
      <c r="G11" s="126">
        <v>0</v>
      </c>
      <c r="H11" s="126">
        <v>187</v>
      </c>
      <c r="I11" s="126">
        <v>3</v>
      </c>
      <c r="J11" s="126">
        <v>4</v>
      </c>
      <c r="K11" s="126">
        <v>0</v>
      </c>
    </row>
    <row r="12" spans="1:11" ht="111.95" customHeight="1" x14ac:dyDescent="0.3">
      <c r="A12" s="5" t="s">
        <v>91</v>
      </c>
      <c r="B12" s="189">
        <f t="shared" si="0"/>
        <v>409</v>
      </c>
      <c r="C12" s="126">
        <v>247</v>
      </c>
      <c r="D12" s="126">
        <f t="shared" si="1"/>
        <v>76</v>
      </c>
      <c r="E12" s="126">
        <v>61</v>
      </c>
      <c r="F12" s="126">
        <v>14</v>
      </c>
      <c r="G12" s="126">
        <v>1</v>
      </c>
      <c r="H12" s="126">
        <v>85</v>
      </c>
      <c r="I12" s="126">
        <v>1</v>
      </c>
      <c r="J12" s="126">
        <v>0</v>
      </c>
      <c r="K12" s="126"/>
    </row>
    <row r="13" spans="1:11" ht="111.95" customHeight="1" x14ac:dyDescent="0.3">
      <c r="A13" s="5" t="s">
        <v>92</v>
      </c>
      <c r="B13" s="189">
        <f t="shared" si="0"/>
        <v>323</v>
      </c>
      <c r="C13" s="126">
        <v>169</v>
      </c>
      <c r="D13" s="126">
        <f t="shared" si="1"/>
        <v>77</v>
      </c>
      <c r="E13" s="126">
        <v>64</v>
      </c>
      <c r="F13" s="126">
        <v>11</v>
      </c>
      <c r="G13" s="126">
        <v>2</v>
      </c>
      <c r="H13" s="126">
        <v>72</v>
      </c>
      <c r="I13" s="126">
        <v>3</v>
      </c>
      <c r="J13" s="126">
        <v>2</v>
      </c>
      <c r="K13" s="126"/>
    </row>
    <row r="14" spans="1:11" ht="111.95" customHeight="1" x14ac:dyDescent="0.3">
      <c r="A14" s="5" t="s">
        <v>93</v>
      </c>
      <c r="B14" s="189">
        <f t="shared" si="0"/>
        <v>370</v>
      </c>
      <c r="C14" s="126">
        <v>181</v>
      </c>
      <c r="D14" s="126">
        <f t="shared" si="1"/>
        <v>53</v>
      </c>
      <c r="E14" s="126">
        <v>32</v>
      </c>
      <c r="F14" s="126">
        <v>13</v>
      </c>
      <c r="G14" s="126">
        <v>8</v>
      </c>
      <c r="H14" s="126">
        <v>127</v>
      </c>
      <c r="I14" s="126">
        <v>9</v>
      </c>
      <c r="J14" s="126">
        <v>0</v>
      </c>
      <c r="K14" s="126">
        <v>0</v>
      </c>
    </row>
    <row r="15" spans="1:11" ht="111.95" customHeight="1" x14ac:dyDescent="0.3">
      <c r="A15" s="5" t="s">
        <v>94</v>
      </c>
      <c r="B15" s="189">
        <f t="shared" si="0"/>
        <v>378</v>
      </c>
      <c r="C15" s="126">
        <v>189</v>
      </c>
      <c r="D15" s="126">
        <f t="shared" si="1"/>
        <v>63</v>
      </c>
      <c r="E15" s="126">
        <v>26</v>
      </c>
      <c r="F15" s="126">
        <v>5</v>
      </c>
      <c r="G15" s="126">
        <v>32</v>
      </c>
      <c r="H15" s="126">
        <v>110</v>
      </c>
      <c r="I15" s="126">
        <v>16</v>
      </c>
      <c r="J15" s="126">
        <v>0</v>
      </c>
      <c r="K15" s="126">
        <v>0</v>
      </c>
    </row>
    <row r="16" spans="1:11" ht="111.95" customHeight="1" x14ac:dyDescent="0.3">
      <c r="A16" s="5" t="s">
        <v>95</v>
      </c>
      <c r="B16" s="189">
        <f t="shared" si="0"/>
        <v>478</v>
      </c>
      <c r="C16" s="126">
        <v>276</v>
      </c>
      <c r="D16" s="126">
        <f t="shared" si="1"/>
        <v>61</v>
      </c>
      <c r="E16" s="126">
        <v>20</v>
      </c>
      <c r="F16" s="126">
        <v>14</v>
      </c>
      <c r="G16" s="126">
        <v>27</v>
      </c>
      <c r="H16" s="126">
        <v>130</v>
      </c>
      <c r="I16" s="126">
        <v>6</v>
      </c>
      <c r="J16" s="126">
        <v>5</v>
      </c>
      <c r="K16" s="126">
        <v>0</v>
      </c>
    </row>
    <row r="17" spans="1:11" ht="111.95" customHeight="1" x14ac:dyDescent="0.3">
      <c r="A17" s="25" t="s">
        <v>97</v>
      </c>
      <c r="B17" s="132">
        <f>SUM(B5:B16)</f>
        <v>3758</v>
      </c>
      <c r="C17" s="132">
        <f t="shared" ref="C17:K17" si="2">SUM(C5:C16)</f>
        <v>1757</v>
      </c>
      <c r="D17" s="132">
        <f t="shared" si="2"/>
        <v>561</v>
      </c>
      <c r="E17" s="132">
        <f t="shared" si="2"/>
        <v>333</v>
      </c>
      <c r="F17" s="132">
        <f t="shared" si="2"/>
        <v>137</v>
      </c>
      <c r="G17" s="132">
        <f t="shared" si="2"/>
        <v>91</v>
      </c>
      <c r="H17" s="132">
        <f t="shared" si="2"/>
        <v>1336</v>
      </c>
      <c r="I17" s="132">
        <f t="shared" si="2"/>
        <v>52</v>
      </c>
      <c r="J17" s="132">
        <f t="shared" si="2"/>
        <v>51</v>
      </c>
      <c r="K17" s="132">
        <f t="shared" si="2"/>
        <v>1</v>
      </c>
    </row>
  </sheetData>
  <mergeCells count="12">
    <mergeCell ref="K3:K4"/>
    <mergeCell ref="I3:I4"/>
    <mergeCell ref="G1:K1"/>
    <mergeCell ref="A1:F1"/>
    <mergeCell ref="A2:K2"/>
    <mergeCell ref="A3:A4"/>
    <mergeCell ref="B3:B4"/>
    <mergeCell ref="C3:C4"/>
    <mergeCell ref="D3:E3"/>
    <mergeCell ref="F3:G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36" pageOrder="overThenDown" orientation="portrait" useFirstPageNumber="1" r:id="rId1"/>
  <headerFooter>
    <oddFooter>&amp;C&amp;30&amp;P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5:R22"/>
  <sheetViews>
    <sheetView view="pageBreakPreview" zoomScale="85" zoomScaleSheetLayoutView="85" workbookViewId="0">
      <selection activeCell="A8" sqref="A8:I10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  <col min="10" max="10" width="9" style="23"/>
    <col min="11" max="11" width="7.25" style="23" customWidth="1"/>
    <col min="12" max="15" width="8.25" style="23" customWidth="1"/>
    <col min="16" max="16" width="8.25" style="22" customWidth="1"/>
  </cols>
  <sheetData>
    <row r="5" spans="1:18" x14ac:dyDescent="0.3">
      <c r="C5" s="204"/>
      <c r="D5" s="204"/>
      <c r="E5" s="204"/>
      <c r="F5" s="204"/>
      <c r="G5" s="204"/>
      <c r="L5" s="204"/>
      <c r="M5" s="204"/>
      <c r="N5" s="204"/>
      <c r="O5" s="204"/>
      <c r="P5" s="204"/>
    </row>
    <row r="6" spans="1:18" x14ac:dyDescent="0.3">
      <c r="C6" s="204"/>
      <c r="D6" s="204"/>
      <c r="E6" s="204"/>
      <c r="F6" s="204"/>
      <c r="G6" s="204"/>
      <c r="L6" s="204"/>
      <c r="M6" s="204"/>
      <c r="N6" s="204"/>
      <c r="O6" s="204"/>
      <c r="P6" s="204"/>
    </row>
    <row r="7" spans="1:18" x14ac:dyDescent="0.3">
      <c r="C7" s="204"/>
      <c r="D7" s="204"/>
      <c r="E7" s="204"/>
      <c r="F7" s="204"/>
      <c r="G7" s="204"/>
      <c r="L7" s="204"/>
      <c r="M7" s="204"/>
      <c r="N7" s="204"/>
      <c r="O7" s="204"/>
      <c r="P7" s="204"/>
    </row>
    <row r="8" spans="1:18" ht="21" customHeight="1" x14ac:dyDescent="0.3">
      <c r="A8" s="206"/>
      <c r="B8" s="206"/>
      <c r="C8" s="206"/>
      <c r="D8" s="206"/>
      <c r="E8" s="206"/>
      <c r="F8" s="206"/>
      <c r="G8" s="206"/>
      <c r="H8" s="206"/>
      <c r="I8" s="206"/>
      <c r="J8" s="205" t="s">
        <v>205</v>
      </c>
      <c r="K8" s="205"/>
      <c r="L8" s="205"/>
      <c r="M8" s="205"/>
      <c r="N8" s="205"/>
      <c r="O8" s="205"/>
      <c r="P8" s="205"/>
      <c r="Q8" s="205"/>
      <c r="R8" s="205"/>
    </row>
    <row r="9" spans="1:18" ht="20.25" customHeight="1" x14ac:dyDescent="0.3">
      <c r="A9" s="206"/>
      <c r="B9" s="206"/>
      <c r="C9" s="206"/>
      <c r="D9" s="206"/>
      <c r="E9" s="206"/>
      <c r="F9" s="206"/>
      <c r="G9" s="206"/>
      <c r="H9" s="206"/>
      <c r="I9" s="206"/>
      <c r="J9" s="205"/>
      <c r="K9" s="205"/>
      <c r="L9" s="205"/>
      <c r="M9" s="205"/>
      <c r="N9" s="205"/>
      <c r="O9" s="205"/>
      <c r="P9" s="205"/>
      <c r="Q9" s="205"/>
      <c r="R9" s="205"/>
    </row>
    <row r="10" spans="1:18" ht="30" customHeight="1" x14ac:dyDescent="0.3">
      <c r="A10" s="206"/>
      <c r="B10" s="206"/>
      <c r="C10" s="206"/>
      <c r="D10" s="206"/>
      <c r="E10" s="206"/>
      <c r="F10" s="206"/>
      <c r="G10" s="206"/>
      <c r="H10" s="206"/>
      <c r="I10" s="206"/>
      <c r="J10" s="205"/>
      <c r="K10" s="205"/>
      <c r="L10" s="205"/>
      <c r="M10" s="205"/>
      <c r="N10" s="205"/>
      <c r="O10" s="205"/>
      <c r="P10" s="205"/>
      <c r="Q10" s="205"/>
      <c r="R10" s="205"/>
    </row>
    <row r="11" spans="1:18" ht="27.75" customHeight="1" x14ac:dyDescent="0.3"/>
    <row r="12" spans="1:18" ht="27.75" customHeight="1" x14ac:dyDescent="0.3"/>
    <row r="13" spans="1:18" ht="27.75" customHeight="1" x14ac:dyDescent="0.3"/>
    <row r="14" spans="1:18" ht="30" customHeight="1" x14ac:dyDescent="0.3"/>
    <row r="15" spans="1:18" ht="27.75" customHeight="1" x14ac:dyDescent="0.3"/>
    <row r="16" spans="1:18" ht="27.75" customHeight="1" x14ac:dyDescent="0.3"/>
    <row r="17" spans="7:18" ht="27.75" customHeight="1" x14ac:dyDescent="0.3"/>
    <row r="18" spans="7:18" s="23" customFormat="1" ht="27.75" customHeight="1" x14ac:dyDescent="0.3">
      <c r="G18" s="22"/>
      <c r="H18"/>
      <c r="I18"/>
      <c r="P18" s="22"/>
      <c r="Q18"/>
      <c r="R18"/>
    </row>
    <row r="19" spans="7:18" s="23" customFormat="1" ht="27.75" customHeight="1" x14ac:dyDescent="0.3">
      <c r="G19" s="22"/>
      <c r="H19"/>
      <c r="I19"/>
      <c r="P19" s="22"/>
      <c r="Q19"/>
      <c r="R19"/>
    </row>
    <row r="20" spans="7:18" s="23" customFormat="1" ht="27.75" customHeight="1" x14ac:dyDescent="0.3">
      <c r="G20" s="22"/>
      <c r="H20"/>
      <c r="I20"/>
      <c r="P20" s="22"/>
      <c r="Q20"/>
      <c r="R20"/>
    </row>
    <row r="21" spans="7:18" s="23" customFormat="1" ht="30" customHeight="1" x14ac:dyDescent="0.3">
      <c r="G21" s="22"/>
      <c r="H21"/>
      <c r="I21"/>
      <c r="P21" s="22"/>
      <c r="Q21"/>
      <c r="R21"/>
    </row>
    <row r="22" spans="7:18" s="23" customFormat="1" ht="27.75" customHeight="1" x14ac:dyDescent="0.3">
      <c r="G22" s="22"/>
      <c r="H22"/>
      <c r="I22"/>
      <c r="P22" s="22"/>
      <c r="Q22"/>
      <c r="R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L16"/>
  <sheetViews>
    <sheetView view="pageBreakPreview" zoomScale="40" zoomScaleSheetLayoutView="40" workbookViewId="0">
      <selection activeCell="A8" sqref="A8:I10"/>
    </sheetView>
  </sheetViews>
  <sheetFormatPr defaultRowHeight="19.5" x14ac:dyDescent="0.3"/>
  <cols>
    <col min="1" max="1" width="17.5" style="1" customWidth="1"/>
    <col min="2" max="2" width="38.5" style="1" customWidth="1"/>
    <col min="3" max="6" width="38.5" style="2" customWidth="1"/>
    <col min="7" max="12" width="34.875" style="2" customWidth="1"/>
  </cols>
  <sheetData>
    <row r="1" spans="1:12" ht="165.75" customHeight="1" x14ac:dyDescent="0.3">
      <c r="A1" s="208" t="s">
        <v>164</v>
      </c>
      <c r="B1" s="208"/>
      <c r="C1" s="208"/>
      <c r="D1" s="208"/>
      <c r="E1" s="208"/>
      <c r="F1" s="208"/>
      <c r="G1" s="209" t="s">
        <v>217</v>
      </c>
      <c r="H1" s="209"/>
      <c r="I1" s="209"/>
      <c r="J1" s="209"/>
      <c r="K1" s="209"/>
      <c r="L1" s="209"/>
    </row>
    <row r="2" spans="1:12" ht="39.950000000000003" customHeight="1" x14ac:dyDescent="0.3">
      <c r="A2" s="230" t="s">
        <v>216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</row>
    <row r="3" spans="1:12" ht="195" customHeight="1" x14ac:dyDescent="0.3">
      <c r="A3" s="46" t="s">
        <v>166</v>
      </c>
      <c r="B3" s="52" t="s">
        <v>162</v>
      </c>
      <c r="C3" s="53" t="s">
        <v>206</v>
      </c>
      <c r="D3" s="54" t="s">
        <v>207</v>
      </c>
      <c r="E3" s="54" t="s">
        <v>208</v>
      </c>
      <c r="F3" s="54" t="s">
        <v>209</v>
      </c>
      <c r="G3" s="54" t="s">
        <v>210</v>
      </c>
      <c r="H3" s="55" t="s">
        <v>211</v>
      </c>
      <c r="I3" s="56" t="s">
        <v>212</v>
      </c>
      <c r="J3" s="56" t="s">
        <v>213</v>
      </c>
      <c r="K3" s="56" t="s">
        <v>214</v>
      </c>
      <c r="L3" s="55" t="s">
        <v>215</v>
      </c>
    </row>
    <row r="4" spans="1:12" ht="111.95" customHeight="1" x14ac:dyDescent="0.3">
      <c r="A4" s="5" t="s">
        <v>84</v>
      </c>
      <c r="B4" s="5"/>
      <c r="C4" s="7"/>
      <c r="D4" s="7"/>
      <c r="E4" s="7"/>
      <c r="F4" s="7"/>
      <c r="G4" s="8"/>
      <c r="H4" s="7"/>
      <c r="I4" s="7"/>
      <c r="J4" s="7"/>
      <c r="K4" s="7"/>
      <c r="L4" s="7"/>
    </row>
    <row r="5" spans="1:12" ht="111.95" customHeight="1" x14ac:dyDescent="0.3">
      <c r="A5" s="5" t="s">
        <v>85</v>
      </c>
      <c r="B5" s="5"/>
      <c r="C5" s="7"/>
      <c r="D5" s="7"/>
      <c r="E5" s="7"/>
      <c r="F5" s="7"/>
      <c r="G5" s="8"/>
      <c r="H5" s="7"/>
      <c r="I5" s="7"/>
      <c r="J5" s="7"/>
      <c r="K5" s="7"/>
      <c r="L5" s="7"/>
    </row>
    <row r="6" spans="1:12" ht="111.95" customHeight="1" x14ac:dyDescent="0.3">
      <c r="A6" s="5" t="s">
        <v>86</v>
      </c>
      <c r="B6" s="5"/>
      <c r="C6" s="7"/>
      <c r="D6" s="7"/>
      <c r="E6" s="7"/>
      <c r="F6" s="7"/>
      <c r="G6" s="8"/>
      <c r="H6" s="7"/>
      <c r="I6" s="7"/>
      <c r="J6" s="7"/>
      <c r="K6" s="7"/>
      <c r="L6" s="7"/>
    </row>
    <row r="7" spans="1:12" ht="111.95" customHeight="1" x14ac:dyDescent="0.3">
      <c r="A7" s="5" t="s">
        <v>87</v>
      </c>
      <c r="B7" s="5"/>
      <c r="C7" s="7"/>
      <c r="D7" s="7"/>
      <c r="E7" s="7"/>
      <c r="F7" s="7"/>
      <c r="G7" s="8"/>
      <c r="H7" s="8"/>
      <c r="I7" s="8"/>
      <c r="J7" s="8"/>
      <c r="K7" s="8"/>
      <c r="L7" s="7"/>
    </row>
    <row r="8" spans="1:12" ht="111.95" customHeight="1" x14ac:dyDescent="0.3">
      <c r="A8" s="5" t="s">
        <v>88</v>
      </c>
      <c r="B8" s="5"/>
      <c r="C8" s="7"/>
      <c r="D8" s="7"/>
      <c r="E8" s="7"/>
      <c r="F8" s="7"/>
      <c r="G8" s="8"/>
      <c r="H8" s="8"/>
      <c r="I8" s="8"/>
      <c r="J8" s="8"/>
      <c r="K8" s="8"/>
      <c r="L8" s="7"/>
    </row>
    <row r="9" spans="1:12" ht="111.95" customHeight="1" x14ac:dyDescent="0.3">
      <c r="A9" s="5" t="s">
        <v>89</v>
      </c>
      <c r="B9" s="5"/>
      <c r="C9" s="7"/>
      <c r="D9" s="7"/>
      <c r="E9" s="7"/>
      <c r="F9" s="7"/>
      <c r="G9" s="7"/>
      <c r="H9" s="8"/>
      <c r="I9" s="8"/>
      <c r="J9" s="8"/>
      <c r="K9" s="8"/>
      <c r="L9" s="7"/>
    </row>
    <row r="10" spans="1:12" ht="111.95" customHeight="1" x14ac:dyDescent="0.3">
      <c r="A10" s="5" t="s">
        <v>90</v>
      </c>
      <c r="B10" s="5"/>
      <c r="C10" s="7"/>
      <c r="D10" s="7"/>
      <c r="E10" s="7"/>
      <c r="F10" s="7"/>
      <c r="G10" s="7"/>
      <c r="H10" s="8"/>
      <c r="I10" s="8"/>
      <c r="J10" s="8"/>
      <c r="K10" s="8"/>
      <c r="L10" s="7"/>
    </row>
    <row r="11" spans="1:12" ht="111.95" customHeight="1" x14ac:dyDescent="0.3">
      <c r="A11" s="5" t="s">
        <v>91</v>
      </c>
      <c r="B11" s="5"/>
      <c r="C11" s="7"/>
      <c r="D11" s="7"/>
      <c r="E11" s="7"/>
      <c r="F11" s="7"/>
      <c r="G11" s="7"/>
      <c r="H11" s="8"/>
      <c r="I11" s="8"/>
      <c r="J11" s="8"/>
      <c r="K11" s="8"/>
      <c r="L11" s="7"/>
    </row>
    <row r="12" spans="1:12" ht="111.95" customHeight="1" x14ac:dyDescent="0.3">
      <c r="A12" s="5" t="s">
        <v>92</v>
      </c>
      <c r="B12" s="5"/>
      <c r="C12" s="7"/>
      <c r="D12" s="7"/>
      <c r="E12" s="7"/>
      <c r="F12" s="7"/>
      <c r="G12" s="7"/>
      <c r="H12" s="8"/>
      <c r="I12" s="8"/>
      <c r="J12" s="8"/>
      <c r="K12" s="8"/>
      <c r="L12" s="7"/>
    </row>
    <row r="13" spans="1:12" ht="111.95" customHeight="1" x14ac:dyDescent="0.3">
      <c r="A13" s="5" t="s">
        <v>93</v>
      </c>
      <c r="B13" s="5"/>
      <c r="C13" s="7"/>
      <c r="D13" s="7"/>
      <c r="E13" s="7"/>
      <c r="F13" s="7"/>
      <c r="G13" s="7"/>
      <c r="H13" s="8"/>
      <c r="I13" s="8"/>
      <c r="J13" s="8"/>
      <c r="K13" s="8"/>
      <c r="L13" s="8"/>
    </row>
    <row r="14" spans="1:12" ht="111.95" customHeight="1" x14ac:dyDescent="0.3">
      <c r="A14" s="5" t="s">
        <v>94</v>
      </c>
      <c r="B14" s="5"/>
      <c r="C14" s="7"/>
      <c r="D14" s="7"/>
      <c r="E14" s="7"/>
      <c r="F14" s="7"/>
      <c r="G14" s="7"/>
      <c r="H14" s="8"/>
      <c r="I14" s="8"/>
      <c r="J14" s="8"/>
      <c r="K14" s="8"/>
      <c r="L14" s="8"/>
    </row>
    <row r="15" spans="1:12" ht="111.95" customHeight="1" x14ac:dyDescent="0.3">
      <c r="A15" s="5" t="s">
        <v>95</v>
      </c>
      <c r="B15" s="5"/>
      <c r="C15" s="7"/>
      <c r="D15" s="7"/>
      <c r="E15" s="7"/>
      <c r="F15" s="7"/>
      <c r="G15" s="7"/>
      <c r="H15" s="8"/>
      <c r="I15" s="8"/>
      <c r="J15" s="8"/>
      <c r="K15" s="8"/>
      <c r="L15" s="8"/>
    </row>
    <row r="16" spans="1:12" ht="111.95" customHeight="1" x14ac:dyDescent="0.3">
      <c r="A16" s="25" t="s">
        <v>97</v>
      </c>
      <c r="B16" s="36">
        <f>SUM(B4:B15)</f>
        <v>0</v>
      </c>
      <c r="C16" s="36">
        <f t="shared" ref="C16:L16" si="0">SUM(C4:C15)</f>
        <v>0</v>
      </c>
      <c r="D16" s="36">
        <f t="shared" si="0"/>
        <v>0</v>
      </c>
      <c r="E16" s="36">
        <f t="shared" si="0"/>
        <v>0</v>
      </c>
      <c r="F16" s="36">
        <f t="shared" si="0"/>
        <v>0</v>
      </c>
      <c r="G16" s="36">
        <f t="shared" si="0"/>
        <v>0</v>
      </c>
      <c r="H16" s="36">
        <f t="shared" si="0"/>
        <v>0</v>
      </c>
      <c r="I16" s="36">
        <f t="shared" si="0"/>
        <v>0</v>
      </c>
      <c r="J16" s="36">
        <f t="shared" si="0"/>
        <v>0</v>
      </c>
      <c r="K16" s="36"/>
      <c r="L16" s="36">
        <f t="shared" si="0"/>
        <v>0</v>
      </c>
    </row>
  </sheetData>
  <mergeCells count="3">
    <mergeCell ref="A1:F1"/>
    <mergeCell ref="G1:L1"/>
    <mergeCell ref="A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E16"/>
  <sheetViews>
    <sheetView view="pageBreakPreview" zoomScale="40" zoomScaleSheetLayoutView="40" workbookViewId="0">
      <selection activeCell="A8" sqref="A8:I10"/>
    </sheetView>
  </sheetViews>
  <sheetFormatPr defaultRowHeight="19.5" x14ac:dyDescent="0.3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 x14ac:dyDescent="0.3">
      <c r="A1" s="227" t="s">
        <v>221</v>
      </c>
      <c r="B1" s="227"/>
      <c r="C1" s="227"/>
      <c r="D1" s="227"/>
      <c r="E1" s="227"/>
    </row>
    <row r="2" spans="1:5" ht="39.950000000000003" customHeight="1" x14ac:dyDescent="0.3">
      <c r="A2" s="230" t="s">
        <v>216</v>
      </c>
      <c r="B2" s="230"/>
      <c r="C2" s="230"/>
      <c r="D2" s="230"/>
      <c r="E2" s="230"/>
    </row>
    <row r="3" spans="1:5" ht="195" customHeight="1" x14ac:dyDescent="0.3">
      <c r="A3" s="46" t="s">
        <v>166</v>
      </c>
      <c r="B3" s="52" t="s">
        <v>162</v>
      </c>
      <c r="C3" s="53" t="s">
        <v>218</v>
      </c>
      <c r="D3" s="54" t="s">
        <v>219</v>
      </c>
      <c r="E3" s="54" t="s">
        <v>220</v>
      </c>
    </row>
    <row r="4" spans="1:5" ht="111.95" customHeight="1" x14ac:dyDescent="0.3">
      <c r="A4" s="5" t="s">
        <v>84</v>
      </c>
      <c r="B4" s="5"/>
      <c r="C4" s="7"/>
      <c r="D4" s="7"/>
      <c r="E4" s="7"/>
    </row>
    <row r="5" spans="1:5" ht="111.95" customHeight="1" x14ac:dyDescent="0.3">
      <c r="A5" s="5" t="s">
        <v>85</v>
      </c>
      <c r="B5" s="5"/>
      <c r="C5" s="7"/>
      <c r="D5" s="7"/>
      <c r="E5" s="7"/>
    </row>
    <row r="6" spans="1:5" ht="111.95" customHeight="1" x14ac:dyDescent="0.3">
      <c r="A6" s="5" t="s">
        <v>86</v>
      </c>
      <c r="B6" s="5"/>
      <c r="C6" s="7"/>
      <c r="D6" s="7"/>
      <c r="E6" s="7"/>
    </row>
    <row r="7" spans="1:5" ht="111.95" customHeight="1" x14ac:dyDescent="0.3">
      <c r="A7" s="5" t="s">
        <v>87</v>
      </c>
      <c r="B7" s="5"/>
      <c r="C7" s="7"/>
      <c r="D7" s="7"/>
      <c r="E7" s="7"/>
    </row>
    <row r="8" spans="1:5" ht="111.95" customHeight="1" x14ac:dyDescent="0.3">
      <c r="A8" s="5" t="s">
        <v>88</v>
      </c>
      <c r="B8" s="5"/>
      <c r="C8" s="7"/>
      <c r="D8" s="7"/>
      <c r="E8" s="7"/>
    </row>
    <row r="9" spans="1:5" ht="111.95" customHeight="1" x14ac:dyDescent="0.3">
      <c r="A9" s="5" t="s">
        <v>89</v>
      </c>
      <c r="B9" s="5"/>
      <c r="C9" s="7"/>
      <c r="D9" s="7"/>
      <c r="E9" s="7"/>
    </row>
    <row r="10" spans="1:5" ht="111.95" customHeight="1" x14ac:dyDescent="0.3">
      <c r="A10" s="5" t="s">
        <v>90</v>
      </c>
      <c r="B10" s="5"/>
      <c r="C10" s="7"/>
      <c r="D10" s="7"/>
      <c r="E10" s="7"/>
    </row>
    <row r="11" spans="1:5" ht="111.95" customHeight="1" x14ac:dyDescent="0.3">
      <c r="A11" s="5" t="s">
        <v>91</v>
      </c>
      <c r="B11" s="5"/>
      <c r="C11" s="7"/>
      <c r="D11" s="7"/>
      <c r="E11" s="7"/>
    </row>
    <row r="12" spans="1:5" ht="111.95" customHeight="1" x14ac:dyDescent="0.3">
      <c r="A12" s="5" t="s">
        <v>92</v>
      </c>
      <c r="B12" s="5"/>
      <c r="C12" s="7"/>
      <c r="D12" s="7"/>
      <c r="E12" s="7"/>
    </row>
    <row r="13" spans="1:5" ht="111.95" customHeight="1" x14ac:dyDescent="0.3">
      <c r="A13" s="5" t="s">
        <v>93</v>
      </c>
      <c r="B13" s="5"/>
      <c r="C13" s="7"/>
      <c r="D13" s="7"/>
      <c r="E13" s="7"/>
    </row>
    <row r="14" spans="1:5" ht="111.95" customHeight="1" x14ac:dyDescent="0.3">
      <c r="A14" s="5" t="s">
        <v>94</v>
      </c>
      <c r="B14" s="5"/>
      <c r="C14" s="7"/>
      <c r="D14" s="7"/>
      <c r="E14" s="7"/>
    </row>
    <row r="15" spans="1:5" ht="111.95" customHeight="1" x14ac:dyDescent="0.3">
      <c r="A15" s="5" t="s">
        <v>95</v>
      </c>
      <c r="B15" s="5"/>
      <c r="C15" s="7"/>
      <c r="D15" s="7"/>
      <c r="E15" s="7"/>
    </row>
    <row r="16" spans="1:5" ht="111.95" customHeight="1" x14ac:dyDescent="0.3">
      <c r="A16" s="25" t="s">
        <v>97</v>
      </c>
      <c r="B16" s="36">
        <f>SUM(B4:B15)</f>
        <v>0</v>
      </c>
      <c r="C16" s="36">
        <f t="shared" ref="C16:E16" si="0">SUM(C4:C15)</f>
        <v>0</v>
      </c>
      <c r="D16" s="36">
        <f t="shared" si="0"/>
        <v>0</v>
      </c>
      <c r="E16" s="36">
        <f t="shared" si="0"/>
        <v>0</v>
      </c>
    </row>
  </sheetData>
  <mergeCells count="2">
    <mergeCell ref="A1:E1"/>
    <mergeCell ref="A2:E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5:O22"/>
  <sheetViews>
    <sheetView view="pageBreakPreview" zoomScale="85" zoomScaleSheetLayoutView="85" workbookViewId="0">
      <selection activeCell="A11" sqref="A11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5" spans="1:9" x14ac:dyDescent="0.3">
      <c r="C5" s="204"/>
      <c r="D5" s="204"/>
      <c r="E5" s="204"/>
      <c r="F5" s="204"/>
      <c r="G5" s="204"/>
    </row>
    <row r="6" spans="1:9" x14ac:dyDescent="0.3">
      <c r="C6" s="204"/>
      <c r="D6" s="204"/>
      <c r="E6" s="204"/>
      <c r="F6" s="204"/>
      <c r="G6" s="204"/>
    </row>
    <row r="7" spans="1:9" x14ac:dyDescent="0.3">
      <c r="C7" s="204"/>
      <c r="D7" s="204"/>
      <c r="E7" s="204"/>
      <c r="F7" s="204"/>
      <c r="G7" s="204"/>
    </row>
    <row r="8" spans="1:9" ht="21" customHeight="1" x14ac:dyDescent="0.3">
      <c r="A8" s="205" t="s">
        <v>609</v>
      </c>
      <c r="B8" s="205"/>
      <c r="C8" s="205"/>
      <c r="D8" s="205"/>
      <c r="E8" s="205"/>
      <c r="F8" s="205"/>
      <c r="G8" s="205"/>
      <c r="H8" s="205"/>
      <c r="I8" s="205"/>
    </row>
    <row r="9" spans="1:9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</row>
    <row r="10" spans="1:9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15" ht="27.75" customHeight="1" x14ac:dyDescent="0.3"/>
    <row r="18" spans="7:15" s="23" customFormat="1" ht="27.75" customHeight="1" x14ac:dyDescent="0.3">
      <c r="G18" s="22"/>
      <c r="H18"/>
      <c r="I18"/>
    </row>
    <row r="19" spans="7:15" s="23" customFormat="1" ht="27.75" customHeight="1" x14ac:dyDescent="0.3">
      <c r="G19" s="22"/>
      <c r="H19"/>
      <c r="I19"/>
    </row>
    <row r="20" spans="7:15" s="23" customFormat="1" ht="27.75" customHeight="1" x14ac:dyDescent="0.3">
      <c r="G20" s="22"/>
      <c r="H20"/>
      <c r="I20"/>
    </row>
    <row r="21" spans="7:15" s="23" customFormat="1" ht="30" customHeight="1" x14ac:dyDescent="0.3">
      <c r="G21" s="22"/>
      <c r="H21"/>
      <c r="I21"/>
      <c r="O21" s="97"/>
    </row>
    <row r="22" spans="7:15" s="23" customFormat="1" ht="27.75" customHeight="1" x14ac:dyDescent="0.3">
      <c r="G22" s="22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rgb="FFFFFF00"/>
  </sheetPr>
  <dimension ref="A1:V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V2"/>
    </sheetView>
  </sheetViews>
  <sheetFormatPr defaultRowHeight="19.5" x14ac:dyDescent="0.3"/>
  <cols>
    <col min="1" max="1" width="17.5" style="1" customWidth="1"/>
    <col min="2" max="2" width="16.5" style="2" customWidth="1"/>
    <col min="3" max="4" width="23.875" style="2" customWidth="1"/>
    <col min="5" max="5" width="16.5" style="2" customWidth="1"/>
    <col min="6" max="7" width="23.875" style="2" customWidth="1"/>
    <col min="8" max="8" width="16.5" style="2" customWidth="1"/>
    <col min="9" max="10" width="23.875" style="2" customWidth="1"/>
    <col min="11" max="11" width="14.875" style="2" customWidth="1"/>
    <col min="12" max="12" width="18.125" style="2" customWidth="1"/>
    <col min="13" max="13" width="19.375" style="2" customWidth="1"/>
    <col min="14" max="14" width="14.875" style="2" customWidth="1"/>
    <col min="15" max="15" width="18.125" style="2" customWidth="1"/>
    <col min="16" max="16" width="19.375" style="2" customWidth="1"/>
    <col min="17" max="17" width="14.875" style="2" customWidth="1"/>
    <col min="18" max="18" width="18.125" style="2" customWidth="1"/>
    <col min="19" max="19" width="19.375" style="2" customWidth="1"/>
    <col min="20" max="20" width="14.875" style="2" customWidth="1"/>
    <col min="21" max="21" width="18.125" style="2" customWidth="1"/>
    <col min="22" max="22" width="19.375" style="2" customWidth="1"/>
  </cols>
  <sheetData>
    <row r="1" spans="1:22" ht="165.75" customHeight="1" x14ac:dyDescent="0.3">
      <c r="A1" s="208" t="s">
        <v>226</v>
      </c>
      <c r="B1" s="208"/>
      <c r="C1" s="208"/>
      <c r="D1" s="208"/>
      <c r="E1" s="208"/>
      <c r="F1" s="208"/>
      <c r="G1" s="208"/>
      <c r="H1" s="208"/>
      <c r="I1" s="208"/>
      <c r="J1" s="208"/>
      <c r="K1" s="209" t="s">
        <v>227</v>
      </c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</row>
    <row r="2" spans="1:22" ht="39.950000000000003" customHeight="1" x14ac:dyDescent="0.3">
      <c r="A2" s="207" t="s">
        <v>222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</row>
    <row r="3" spans="1:22" ht="97.5" customHeight="1" x14ac:dyDescent="0.3">
      <c r="A3" s="218" t="s">
        <v>18</v>
      </c>
      <c r="B3" s="216" t="s">
        <v>0</v>
      </c>
      <c r="C3" s="216"/>
      <c r="D3" s="216"/>
      <c r="E3" s="213" t="s">
        <v>144</v>
      </c>
      <c r="F3" s="214"/>
      <c r="G3" s="214"/>
      <c r="H3" s="213" t="s">
        <v>117</v>
      </c>
      <c r="I3" s="214"/>
      <c r="J3" s="214"/>
      <c r="K3" s="213" t="s">
        <v>147</v>
      </c>
      <c r="L3" s="214"/>
      <c r="M3" s="214"/>
      <c r="N3" s="213" t="s">
        <v>223</v>
      </c>
      <c r="O3" s="214"/>
      <c r="P3" s="214"/>
      <c r="Q3" s="213" t="s">
        <v>113</v>
      </c>
      <c r="R3" s="214"/>
      <c r="S3" s="214"/>
      <c r="T3" s="213" t="s">
        <v>127</v>
      </c>
      <c r="U3" s="214"/>
      <c r="V3" s="214"/>
    </row>
    <row r="4" spans="1:22" ht="97.5" customHeight="1" x14ac:dyDescent="0.3">
      <c r="A4" s="220"/>
      <c r="B4" s="45" t="s">
        <v>224</v>
      </c>
      <c r="C4" s="45" t="s">
        <v>225</v>
      </c>
      <c r="D4" s="45" t="s">
        <v>118</v>
      </c>
      <c r="E4" s="45" t="s">
        <v>224</v>
      </c>
      <c r="F4" s="45" t="s">
        <v>225</v>
      </c>
      <c r="G4" s="45" t="s">
        <v>118</v>
      </c>
      <c r="H4" s="45" t="s">
        <v>224</v>
      </c>
      <c r="I4" s="45" t="s">
        <v>225</v>
      </c>
      <c r="J4" s="45" t="s">
        <v>118</v>
      </c>
      <c r="K4" s="45" t="s">
        <v>224</v>
      </c>
      <c r="L4" s="45" t="s">
        <v>225</v>
      </c>
      <c r="M4" s="45" t="s">
        <v>118</v>
      </c>
      <c r="N4" s="45" t="s">
        <v>224</v>
      </c>
      <c r="O4" s="45" t="s">
        <v>225</v>
      </c>
      <c r="P4" s="45" t="s">
        <v>118</v>
      </c>
      <c r="Q4" s="45" t="s">
        <v>224</v>
      </c>
      <c r="R4" s="45" t="s">
        <v>225</v>
      </c>
      <c r="S4" s="45" t="s">
        <v>118</v>
      </c>
      <c r="T4" s="45" t="s">
        <v>224</v>
      </c>
      <c r="U4" s="45" t="s">
        <v>225</v>
      </c>
      <c r="V4" s="45" t="s">
        <v>118</v>
      </c>
    </row>
    <row r="5" spans="1:22" ht="111.95" customHeight="1" x14ac:dyDescent="0.3">
      <c r="A5" s="5" t="s">
        <v>84</v>
      </c>
      <c r="B5" s="100">
        <v>223.76</v>
      </c>
      <c r="C5" s="100">
        <v>40499.82</v>
      </c>
      <c r="D5" s="100">
        <v>27526.129000000001</v>
      </c>
      <c r="E5" s="100">
        <v>130.86000000000001</v>
      </c>
      <c r="F5" s="100">
        <v>20859.760000000002</v>
      </c>
      <c r="G5" s="100">
        <v>14931.84913638465</v>
      </c>
      <c r="H5" s="100">
        <v>0.48</v>
      </c>
      <c r="I5" s="100">
        <v>4521.1000000000004</v>
      </c>
      <c r="J5" s="100">
        <v>2518.9761738914453</v>
      </c>
      <c r="K5" s="100">
        <v>19.440000000000001</v>
      </c>
      <c r="L5" s="100">
        <v>3071.2000000000003</v>
      </c>
      <c r="M5" s="100">
        <v>2202.8890011550197</v>
      </c>
      <c r="N5" s="100">
        <v>0</v>
      </c>
      <c r="O5" s="100">
        <v>67.8</v>
      </c>
      <c r="P5" s="100">
        <v>37.590262035396279</v>
      </c>
      <c r="Q5" s="100">
        <v>0</v>
      </c>
      <c r="R5" s="100">
        <v>497.84000000000003</v>
      </c>
      <c r="S5" s="100">
        <v>276.01675592480353</v>
      </c>
      <c r="T5" s="100">
        <v>72.98</v>
      </c>
      <c r="U5" s="100">
        <v>11258.36</v>
      </c>
      <c r="V5" s="100">
        <v>7558.8076706086886</v>
      </c>
    </row>
    <row r="6" spans="1:22" ht="111.95" customHeight="1" x14ac:dyDescent="0.3">
      <c r="A6" s="5" t="s">
        <v>85</v>
      </c>
      <c r="B6" s="100">
        <v>59.9</v>
      </c>
      <c r="C6" s="100">
        <v>35229.040000000001</v>
      </c>
      <c r="D6" s="100">
        <v>20700.798999999999</v>
      </c>
      <c r="E6" s="100">
        <v>1.5</v>
      </c>
      <c r="F6" s="100">
        <v>19283.34</v>
      </c>
      <c r="G6" s="100">
        <v>10729.826144324032</v>
      </c>
      <c r="H6" s="100">
        <v>0</v>
      </c>
      <c r="I6" s="100">
        <v>3934.78</v>
      </c>
      <c r="J6" s="100">
        <v>2181.5547382247287</v>
      </c>
      <c r="K6" s="100">
        <v>14.46</v>
      </c>
      <c r="L6" s="100">
        <v>2462.58</v>
      </c>
      <c r="M6" s="100">
        <v>1737.3334940136388</v>
      </c>
      <c r="N6" s="100">
        <v>8.44</v>
      </c>
      <c r="O6" s="100">
        <v>163.80000000000001</v>
      </c>
      <c r="P6" s="100">
        <v>307.94906501532171</v>
      </c>
      <c r="Q6" s="100">
        <v>1.1000000000000001</v>
      </c>
      <c r="R6" s="100">
        <v>332.62</v>
      </c>
      <c r="S6" s="100">
        <v>212.71346520751553</v>
      </c>
      <c r="T6" s="100">
        <v>34.4</v>
      </c>
      <c r="U6" s="100">
        <v>8992.02</v>
      </c>
      <c r="V6" s="100">
        <v>5531.4220932147618</v>
      </c>
    </row>
    <row r="7" spans="1:22" ht="111.95" customHeight="1" x14ac:dyDescent="0.3">
      <c r="A7" s="5" t="s">
        <v>86</v>
      </c>
      <c r="B7" s="100">
        <v>134.26</v>
      </c>
      <c r="C7" s="100">
        <v>35653</v>
      </c>
      <c r="D7" s="100">
        <v>22302.038</v>
      </c>
      <c r="E7" s="100">
        <v>47.04</v>
      </c>
      <c r="F7" s="100">
        <v>20310.14</v>
      </c>
      <c r="G7" s="100">
        <v>12470.709040314961</v>
      </c>
      <c r="H7" s="100">
        <v>5.72</v>
      </c>
      <c r="I7" s="100">
        <v>3987.36</v>
      </c>
      <c r="J7" s="100">
        <v>2357.8635271432017</v>
      </c>
      <c r="K7" s="100">
        <v>41.02</v>
      </c>
      <c r="L7" s="100">
        <v>1261.4000000000001</v>
      </c>
      <c r="M7" s="100">
        <v>1754.6670083313031</v>
      </c>
      <c r="N7" s="100">
        <v>0.72</v>
      </c>
      <c r="O7" s="100">
        <v>338.2</v>
      </c>
      <c r="P7" s="100">
        <v>206.03101729772695</v>
      </c>
      <c r="Q7" s="100">
        <v>1.48</v>
      </c>
      <c r="R7" s="100">
        <v>275.18</v>
      </c>
      <c r="S7" s="100">
        <v>190.643243660731</v>
      </c>
      <c r="T7" s="100">
        <v>38.28</v>
      </c>
      <c r="U7" s="100">
        <v>9346.4600000000009</v>
      </c>
      <c r="V7" s="100">
        <v>5322.1241632520778</v>
      </c>
    </row>
    <row r="8" spans="1:22" ht="111.95" customHeight="1" x14ac:dyDescent="0.3">
      <c r="A8" s="5" t="s">
        <v>87</v>
      </c>
      <c r="B8" s="100">
        <v>190.96</v>
      </c>
      <c r="C8" s="100">
        <v>34064.44</v>
      </c>
      <c r="D8" s="100">
        <v>23401.987000000001</v>
      </c>
      <c r="E8" s="100">
        <v>17.46</v>
      </c>
      <c r="F8" s="100">
        <v>17737.560000000001</v>
      </c>
      <c r="G8" s="100">
        <v>10283.400144758463</v>
      </c>
      <c r="H8" s="100">
        <v>0.04</v>
      </c>
      <c r="I8" s="100">
        <v>3579.5</v>
      </c>
      <c r="J8" s="100">
        <v>1985.6063991765259</v>
      </c>
      <c r="K8" s="100">
        <v>90.56</v>
      </c>
      <c r="L8" s="100">
        <v>2098.6</v>
      </c>
      <c r="M8" s="100">
        <v>3493.3371781399037</v>
      </c>
      <c r="N8" s="100">
        <v>0.24</v>
      </c>
      <c r="O8" s="100">
        <v>320</v>
      </c>
      <c r="P8" s="100">
        <v>183.59158262731205</v>
      </c>
      <c r="Q8" s="100">
        <v>0.3</v>
      </c>
      <c r="R8" s="100">
        <v>202.66</v>
      </c>
      <c r="S8" s="100">
        <v>120.07852975810634</v>
      </c>
      <c r="T8" s="100">
        <v>82.36</v>
      </c>
      <c r="U8" s="100">
        <v>9935.16</v>
      </c>
      <c r="V8" s="100">
        <v>7335.973165539689</v>
      </c>
    </row>
    <row r="9" spans="1:22" ht="111.95" customHeight="1" x14ac:dyDescent="0.3">
      <c r="A9" s="5" t="s">
        <v>88</v>
      </c>
      <c r="B9" s="100">
        <v>18.66</v>
      </c>
      <c r="C9" s="100">
        <v>30052.82</v>
      </c>
      <c r="D9" s="100">
        <v>16989.946999999986</v>
      </c>
      <c r="E9" s="100">
        <v>0.52</v>
      </c>
      <c r="F9" s="100">
        <v>13554.52</v>
      </c>
      <c r="G9" s="100">
        <v>7528.3920409158836</v>
      </c>
      <c r="H9" s="100">
        <v>0</v>
      </c>
      <c r="I9" s="100">
        <v>2717.7000000000003</v>
      </c>
      <c r="J9" s="100">
        <v>1506.7707246843147</v>
      </c>
      <c r="K9" s="100">
        <v>18.100000000000001</v>
      </c>
      <c r="L9" s="100">
        <v>3131.48</v>
      </c>
      <c r="M9" s="100">
        <v>2201.8361333354433</v>
      </c>
      <c r="N9" s="100">
        <v>0</v>
      </c>
      <c r="O9" s="100">
        <v>312.06</v>
      </c>
      <c r="P9" s="100">
        <v>173.01500251866912</v>
      </c>
      <c r="Q9" s="100">
        <v>0</v>
      </c>
      <c r="R9" s="100">
        <v>140.4</v>
      </c>
      <c r="S9" s="100">
        <v>77.841781560024131</v>
      </c>
      <c r="T9" s="100">
        <v>0.04</v>
      </c>
      <c r="U9" s="100">
        <v>10178</v>
      </c>
      <c r="V9" s="100">
        <v>5502.0913169856522</v>
      </c>
    </row>
    <row r="10" spans="1:22" ht="111.95" customHeight="1" x14ac:dyDescent="0.3">
      <c r="A10" s="5" t="s">
        <v>89</v>
      </c>
      <c r="B10" s="100">
        <v>0</v>
      </c>
      <c r="C10" s="100">
        <v>21644.74</v>
      </c>
      <c r="D10" s="100">
        <v>12081.777000000006</v>
      </c>
      <c r="E10" s="100">
        <v>0</v>
      </c>
      <c r="F10" s="100">
        <v>8243.84</v>
      </c>
      <c r="G10" s="100">
        <v>4570.6210291722937</v>
      </c>
      <c r="H10" s="100">
        <v>0</v>
      </c>
      <c r="I10" s="100">
        <v>1830.08</v>
      </c>
      <c r="J10" s="100">
        <v>1014.6487720610313</v>
      </c>
      <c r="K10" s="100">
        <v>0</v>
      </c>
      <c r="L10" s="100">
        <v>2160.86</v>
      </c>
      <c r="M10" s="100">
        <v>1198.0426787877045</v>
      </c>
      <c r="N10" s="100">
        <v>0</v>
      </c>
      <c r="O10" s="100">
        <v>286.78000000000003</v>
      </c>
      <c r="P10" s="100">
        <v>158.99904640871588</v>
      </c>
      <c r="Q10" s="100">
        <v>0</v>
      </c>
      <c r="R10" s="100">
        <v>96.04</v>
      </c>
      <c r="S10" s="100">
        <v>53.247326930375422</v>
      </c>
      <c r="T10" s="100">
        <v>0</v>
      </c>
      <c r="U10" s="100">
        <v>9027.14</v>
      </c>
      <c r="V10" s="100">
        <v>5086.2181466398833</v>
      </c>
    </row>
    <row r="11" spans="1:22" ht="111.95" customHeight="1" x14ac:dyDescent="0.3">
      <c r="A11" s="5" t="s">
        <v>90</v>
      </c>
      <c r="B11" s="100">
        <v>52.74</v>
      </c>
      <c r="C11" s="100">
        <v>15215.9</v>
      </c>
      <c r="D11" s="100">
        <v>10120.205000000022</v>
      </c>
      <c r="E11" s="100">
        <v>36.6</v>
      </c>
      <c r="F11" s="100">
        <v>4629.32</v>
      </c>
      <c r="G11" s="100">
        <v>3508.2261518208907</v>
      </c>
      <c r="H11" s="100">
        <v>0</v>
      </c>
      <c r="I11" s="100">
        <v>1602.08</v>
      </c>
      <c r="J11" s="100">
        <v>888.23904132253301</v>
      </c>
      <c r="K11" s="100">
        <v>9.08</v>
      </c>
      <c r="L11" s="100">
        <v>1724.74</v>
      </c>
      <c r="M11" s="100">
        <v>1189.8440230833367</v>
      </c>
      <c r="N11" s="100">
        <v>0.04</v>
      </c>
      <c r="O11" s="100">
        <v>297.68</v>
      </c>
      <c r="P11" s="100">
        <v>166.07138807026925</v>
      </c>
      <c r="Q11" s="100">
        <v>0</v>
      </c>
      <c r="R11" s="100">
        <v>86.98</v>
      </c>
      <c r="S11" s="100">
        <v>48.224203419450902</v>
      </c>
      <c r="T11" s="100">
        <v>7.0200000000000005</v>
      </c>
      <c r="U11" s="100">
        <v>6822.3600000000006</v>
      </c>
      <c r="V11" s="100">
        <v>4319.6001922835412</v>
      </c>
    </row>
    <row r="12" spans="1:22" ht="111.95" customHeight="1" x14ac:dyDescent="0.3">
      <c r="A12" s="5" t="s">
        <v>91</v>
      </c>
      <c r="B12" s="100">
        <v>156.20000000000002</v>
      </c>
      <c r="C12" s="100">
        <v>13754.58</v>
      </c>
      <c r="D12" s="100">
        <v>12039.113999999972</v>
      </c>
      <c r="E12" s="100">
        <v>84.28</v>
      </c>
      <c r="F12" s="100">
        <v>4568.42</v>
      </c>
      <c r="G12" s="100">
        <v>4701.1122275627031</v>
      </c>
      <c r="H12" s="100">
        <v>5.14</v>
      </c>
      <c r="I12" s="100">
        <v>938.54</v>
      </c>
      <c r="J12" s="100">
        <v>652.58888302025946</v>
      </c>
      <c r="K12" s="100">
        <v>45</v>
      </c>
      <c r="L12" s="100">
        <v>1643.74</v>
      </c>
      <c r="M12" s="100">
        <v>2069.0396658405793</v>
      </c>
      <c r="N12" s="100">
        <v>0</v>
      </c>
      <c r="O12" s="100">
        <v>295.48</v>
      </c>
      <c r="P12" s="100">
        <v>163.82257560794847</v>
      </c>
      <c r="Q12" s="100">
        <v>1.3800000000000001</v>
      </c>
      <c r="R12" s="100">
        <v>115.68</v>
      </c>
      <c r="S12" s="100">
        <v>99.63920139208156</v>
      </c>
      <c r="T12" s="100">
        <v>20.400000000000002</v>
      </c>
      <c r="U12" s="100">
        <v>6036.52</v>
      </c>
      <c r="V12" s="100">
        <v>4352.9114465764014</v>
      </c>
    </row>
    <row r="13" spans="1:22" ht="111.95" customHeight="1" x14ac:dyDescent="0.3">
      <c r="A13" s="5" t="s">
        <v>92</v>
      </c>
      <c r="B13" s="100">
        <v>139.14000000000001</v>
      </c>
      <c r="C13" s="100">
        <v>14548.220000000001</v>
      </c>
      <c r="D13" s="100">
        <v>11883.611000000008</v>
      </c>
      <c r="E13" s="100">
        <v>72.960000000000008</v>
      </c>
      <c r="F13" s="100">
        <v>5666.46</v>
      </c>
      <c r="G13" s="100">
        <v>5018.6704020324196</v>
      </c>
      <c r="H13" s="100">
        <v>6.26</v>
      </c>
      <c r="I13" s="100">
        <v>1078.0999999999999</v>
      </c>
      <c r="J13" s="100">
        <v>758.77888901951724</v>
      </c>
      <c r="K13" s="100">
        <v>41.18</v>
      </c>
      <c r="L13" s="100">
        <v>1254.68</v>
      </c>
      <c r="M13" s="100">
        <v>1755.0575256320722</v>
      </c>
      <c r="N13" s="100">
        <v>0</v>
      </c>
      <c r="O13" s="100">
        <v>268.3</v>
      </c>
      <c r="P13" s="100">
        <v>148.75320507517409</v>
      </c>
      <c r="Q13" s="100">
        <v>0</v>
      </c>
      <c r="R13" s="100">
        <v>212.84</v>
      </c>
      <c r="S13" s="100">
        <v>118.00459250167758</v>
      </c>
      <c r="T13" s="100">
        <v>18.740000000000002</v>
      </c>
      <c r="U13" s="100">
        <v>5928.7</v>
      </c>
      <c r="V13" s="100">
        <v>4084.3463857391475</v>
      </c>
    </row>
    <row r="14" spans="1:22" ht="111.95" customHeight="1" x14ac:dyDescent="0.3">
      <c r="A14" s="5" t="s">
        <v>93</v>
      </c>
      <c r="B14" s="100">
        <v>238.64000000000001</v>
      </c>
      <c r="C14" s="100">
        <v>17737.78</v>
      </c>
      <c r="D14" s="100">
        <v>15880.99600000001</v>
      </c>
      <c r="E14" s="100">
        <v>75.58</v>
      </c>
      <c r="F14" s="100">
        <v>6103.2</v>
      </c>
      <c r="G14" s="100">
        <v>5328.2156165745855</v>
      </c>
      <c r="H14" s="100">
        <v>13.64</v>
      </c>
      <c r="I14" s="100">
        <v>1654.8</v>
      </c>
      <c r="J14" s="100">
        <v>1268.3812006429005</v>
      </c>
      <c r="K14" s="100">
        <v>79.02</v>
      </c>
      <c r="L14" s="100">
        <v>1878.3400000000001</v>
      </c>
      <c r="M14" s="100">
        <v>3074.3321898096947</v>
      </c>
      <c r="N14" s="100">
        <v>0</v>
      </c>
      <c r="O14" s="100">
        <v>254.56</v>
      </c>
      <c r="P14" s="100">
        <v>141.13535551224882</v>
      </c>
      <c r="Q14" s="100">
        <v>0</v>
      </c>
      <c r="R14" s="100">
        <v>528.76</v>
      </c>
      <c r="S14" s="100">
        <v>293.15968958460377</v>
      </c>
      <c r="T14" s="100">
        <v>70.400000000000006</v>
      </c>
      <c r="U14" s="100">
        <v>7079.4800000000005</v>
      </c>
      <c r="V14" s="100">
        <v>5775.7719478759764</v>
      </c>
    </row>
    <row r="15" spans="1:22" ht="111.95" customHeight="1" x14ac:dyDescent="0.3">
      <c r="A15" s="5" t="s">
        <v>94</v>
      </c>
      <c r="B15" s="100">
        <v>258.89999999999998</v>
      </c>
      <c r="C15" s="100">
        <v>23574.12</v>
      </c>
      <c r="D15" s="100">
        <v>20164.262999999992</v>
      </c>
      <c r="E15" s="100">
        <v>143.96</v>
      </c>
      <c r="F15" s="100">
        <v>7658.1</v>
      </c>
      <c r="G15" s="100">
        <v>7949.4909331530034</v>
      </c>
      <c r="H15" s="100">
        <v>8.94</v>
      </c>
      <c r="I15" s="100">
        <v>2808.82</v>
      </c>
      <c r="J15" s="100">
        <v>1787.2872839638108</v>
      </c>
      <c r="K15" s="100">
        <v>24.62</v>
      </c>
      <c r="L15" s="100">
        <v>3037.98</v>
      </c>
      <c r="M15" s="100">
        <v>2317.7353749267681</v>
      </c>
      <c r="N15" s="100">
        <v>0.56000000000000005</v>
      </c>
      <c r="O15" s="100">
        <v>244.70000000000002</v>
      </c>
      <c r="P15" s="100">
        <v>150.07566133637704</v>
      </c>
      <c r="Q15" s="100">
        <v>0</v>
      </c>
      <c r="R15" s="100">
        <v>452.38</v>
      </c>
      <c r="S15" s="100">
        <v>250.81242978720599</v>
      </c>
      <c r="T15" s="100">
        <v>80.820000000000007</v>
      </c>
      <c r="U15" s="100">
        <v>9113.24</v>
      </c>
      <c r="V15" s="100">
        <v>7708.8613168328257</v>
      </c>
    </row>
    <row r="16" spans="1:22" ht="111.95" customHeight="1" x14ac:dyDescent="0.3">
      <c r="A16" s="5" t="s">
        <v>95</v>
      </c>
      <c r="B16" s="100">
        <v>457.40000000000003</v>
      </c>
      <c r="C16" s="100">
        <v>27569.98</v>
      </c>
      <c r="D16" s="100">
        <v>27126.087999999996</v>
      </c>
      <c r="E16" s="100">
        <v>262.10000000000002</v>
      </c>
      <c r="F16" s="100">
        <v>10342.32</v>
      </c>
      <c r="G16" s="100">
        <v>12477.055996860818</v>
      </c>
      <c r="H16" s="100">
        <v>0</v>
      </c>
      <c r="I16" s="100">
        <v>3767.2200000000003</v>
      </c>
      <c r="J16" s="100">
        <v>2088.6546747047973</v>
      </c>
      <c r="K16" s="100">
        <v>7.88</v>
      </c>
      <c r="L16" s="100">
        <v>2743.06</v>
      </c>
      <c r="M16" s="100">
        <v>1723.5577160311193</v>
      </c>
      <c r="N16" s="100">
        <v>2.9</v>
      </c>
      <c r="O16" s="100">
        <v>240.54</v>
      </c>
      <c r="P16" s="100">
        <v>207.96980079479982</v>
      </c>
      <c r="Q16" s="100">
        <v>0</v>
      </c>
      <c r="R16" s="100">
        <v>394.08</v>
      </c>
      <c r="S16" s="100">
        <v>218.48923986591399</v>
      </c>
      <c r="T16" s="100">
        <v>184.52</v>
      </c>
      <c r="U16" s="100">
        <v>9625.36</v>
      </c>
      <c r="V16" s="100">
        <v>10410.360571742549</v>
      </c>
    </row>
    <row r="17" spans="1:22" ht="111.95" customHeight="1" x14ac:dyDescent="0.3">
      <c r="A17" s="25" t="s">
        <v>96</v>
      </c>
      <c r="B17" s="101">
        <f>SUM(B5:B16)</f>
        <v>1930.56</v>
      </c>
      <c r="C17" s="101">
        <f>SUM(C5:C16)</f>
        <v>309544.43999999994</v>
      </c>
      <c r="D17" s="101">
        <f>SUM(D5:D16)</f>
        <v>220216.95399999997</v>
      </c>
      <c r="E17" s="101">
        <f t="shared" ref="E17:T17" si="0">SUM(E5:E16)</f>
        <v>872.86</v>
      </c>
      <c r="F17" s="101">
        <f>SUM(F5:F16)</f>
        <v>138956.98000000001</v>
      </c>
      <c r="G17" s="101">
        <f>SUM(G5:G16)</f>
        <v>99497.568863874709</v>
      </c>
      <c r="H17" s="101">
        <f t="shared" si="0"/>
        <v>40.22</v>
      </c>
      <c r="I17" s="101">
        <f>SUM(I5:I16)</f>
        <v>32420.080000000005</v>
      </c>
      <c r="J17" s="101">
        <f>SUM(J5:J16)</f>
        <v>19009.350307855064</v>
      </c>
      <c r="K17" s="101">
        <f t="shared" ref="K17" si="1">SUM(K5:K16)</f>
        <v>390.36</v>
      </c>
      <c r="L17" s="101">
        <f>SUM(L5:L16)</f>
        <v>26468.660000000003</v>
      </c>
      <c r="M17" s="101">
        <f>SUM(M5:M16)</f>
        <v>24717.671989086582</v>
      </c>
      <c r="N17" s="101">
        <f t="shared" si="0"/>
        <v>12.9</v>
      </c>
      <c r="O17" s="101">
        <f>SUM(O5:O16)</f>
        <v>3089.9</v>
      </c>
      <c r="P17" s="101">
        <f t="shared" ref="P17:Q17" si="2">SUM(P5:P16)</f>
        <v>2045.0039622999595</v>
      </c>
      <c r="Q17" s="101">
        <f t="shared" si="2"/>
        <v>4.26</v>
      </c>
      <c r="R17" s="101">
        <f>SUM(R5:R16)</f>
        <v>3335.46</v>
      </c>
      <c r="S17" s="101">
        <f>SUM(S5:S16)</f>
        <v>1958.8704595924896</v>
      </c>
      <c r="T17" s="101">
        <f t="shared" si="0"/>
        <v>609.96</v>
      </c>
      <c r="U17" s="101">
        <f>SUM(U5:U16)</f>
        <v>103342.8</v>
      </c>
      <c r="V17" s="101">
        <f>SUM(V5:V16)</f>
        <v>72988.488417291184</v>
      </c>
    </row>
  </sheetData>
  <mergeCells count="11"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  <mergeCell ref="Q3:S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40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rgb="FFFFFF00"/>
  </sheetPr>
  <dimension ref="A1:L31"/>
  <sheetViews>
    <sheetView view="pageBreakPreview" zoomScale="40" zoomScaleSheetLayoutView="40" workbookViewId="0">
      <pane xSplit="1" ySplit="3" topLeftCell="B10" activePane="bottomRight" state="frozen"/>
      <selection activeCell="Z21" sqref="Z21"/>
      <selection pane="topRight" activeCell="Z21" sqref="Z21"/>
      <selection pane="bottomLeft" activeCell="Z21" sqref="Z21"/>
      <selection pane="bottomRight" activeCell="F7" sqref="F7"/>
    </sheetView>
  </sheetViews>
  <sheetFormatPr defaultRowHeight="19.5" x14ac:dyDescent="0.3"/>
  <cols>
    <col min="1" max="1" width="17.5" style="1" customWidth="1"/>
    <col min="2" max="8" width="27.625" style="1" customWidth="1"/>
    <col min="9" max="9" width="17.5" style="1" customWidth="1"/>
    <col min="10" max="12" width="64" style="1" customWidth="1"/>
  </cols>
  <sheetData>
    <row r="1" spans="1:12" ht="165.75" customHeight="1" x14ac:dyDescent="0.3">
      <c r="A1" s="227" t="s">
        <v>234</v>
      </c>
      <c r="B1" s="227"/>
      <c r="C1" s="227"/>
      <c r="D1" s="227"/>
      <c r="E1" s="227"/>
      <c r="F1" s="227"/>
      <c r="G1" s="227"/>
      <c r="H1" s="227"/>
      <c r="I1" s="227" t="s">
        <v>235</v>
      </c>
      <c r="J1" s="227"/>
      <c r="K1" s="227"/>
      <c r="L1" s="227"/>
    </row>
    <row r="2" spans="1:12" ht="39.950000000000003" customHeight="1" x14ac:dyDescent="0.3">
      <c r="A2" s="207" t="s">
        <v>216</v>
      </c>
      <c r="B2" s="207"/>
      <c r="C2" s="207"/>
      <c r="D2" s="207"/>
      <c r="E2" s="207"/>
      <c r="F2" s="207"/>
      <c r="G2" s="207"/>
      <c r="H2" s="207"/>
      <c r="I2" s="207" t="s">
        <v>236</v>
      </c>
      <c r="J2" s="207"/>
      <c r="K2" s="207"/>
      <c r="L2" s="207"/>
    </row>
    <row r="3" spans="1:12" ht="195" customHeight="1" x14ac:dyDescent="0.3">
      <c r="A3" s="45" t="s">
        <v>166</v>
      </c>
      <c r="B3" s="45" t="s">
        <v>162</v>
      </c>
      <c r="C3" s="45" t="s">
        <v>228</v>
      </c>
      <c r="D3" s="45" t="s">
        <v>229</v>
      </c>
      <c r="E3" s="45" t="s">
        <v>230</v>
      </c>
      <c r="F3" s="45" t="s">
        <v>231</v>
      </c>
      <c r="G3" s="45" t="s">
        <v>232</v>
      </c>
      <c r="H3" s="45" t="s">
        <v>233</v>
      </c>
      <c r="I3" s="53" t="s">
        <v>166</v>
      </c>
      <c r="J3" s="53" t="s">
        <v>237</v>
      </c>
      <c r="K3" s="53" t="s">
        <v>238</v>
      </c>
      <c r="L3" s="53" t="s">
        <v>239</v>
      </c>
    </row>
    <row r="4" spans="1:12" ht="111.95" customHeight="1" x14ac:dyDescent="0.3">
      <c r="A4" s="5" t="s">
        <v>84</v>
      </c>
      <c r="B4" s="122">
        <f>SUM(C4:H4)</f>
        <v>318</v>
      </c>
      <c r="C4" s="122">
        <v>94.76</v>
      </c>
      <c r="D4" s="122">
        <v>28.8</v>
      </c>
      <c r="E4" s="122">
        <v>33.619999999999997</v>
      </c>
      <c r="F4" s="122">
        <v>0</v>
      </c>
      <c r="G4" s="122">
        <v>6.42</v>
      </c>
      <c r="H4" s="122">
        <v>154.4</v>
      </c>
      <c r="I4" s="5" t="s">
        <v>84</v>
      </c>
      <c r="J4" s="124">
        <v>1912.5</v>
      </c>
      <c r="K4" s="124">
        <v>76500</v>
      </c>
      <c r="L4" s="126">
        <f>IF(J4=0,0,((K4/J4)*1000))</f>
        <v>40000</v>
      </c>
    </row>
    <row r="5" spans="1:12" ht="111.95" customHeight="1" x14ac:dyDescent="0.3">
      <c r="A5" s="5" t="s">
        <v>85</v>
      </c>
      <c r="B5" s="122">
        <f t="shared" ref="B5:B15" si="0">SUM(C5:H5)</f>
        <v>257.46000000000004</v>
      </c>
      <c r="C5" s="122">
        <v>78</v>
      </c>
      <c r="D5" s="122">
        <v>16.82</v>
      </c>
      <c r="E5" s="122">
        <v>84.68</v>
      </c>
      <c r="F5" s="122">
        <v>0.32</v>
      </c>
      <c r="G5" s="122">
        <v>4.68</v>
      </c>
      <c r="H5" s="122">
        <v>72.960000000000008</v>
      </c>
      <c r="I5" s="5" t="s">
        <v>85</v>
      </c>
      <c r="J5" s="124">
        <v>1240</v>
      </c>
      <c r="K5" s="124">
        <v>49600</v>
      </c>
      <c r="L5" s="126">
        <f t="shared" ref="L5:L16" si="1">IF(J5=0,0,((K5/J5)*1000))</f>
        <v>40000</v>
      </c>
    </row>
    <row r="6" spans="1:12" ht="111.95" customHeight="1" x14ac:dyDescent="0.3">
      <c r="A6" s="5" t="s">
        <v>86</v>
      </c>
      <c r="B6" s="122">
        <f t="shared" si="0"/>
        <v>394.8</v>
      </c>
      <c r="C6" s="122">
        <v>154.16</v>
      </c>
      <c r="D6" s="122">
        <v>37.26</v>
      </c>
      <c r="E6" s="122">
        <v>81.7</v>
      </c>
      <c r="F6" s="122">
        <v>0.46</v>
      </c>
      <c r="G6" s="122">
        <v>5.74</v>
      </c>
      <c r="H6" s="122">
        <v>115.48</v>
      </c>
      <c r="I6" s="5" t="s">
        <v>86</v>
      </c>
      <c r="J6" s="124">
        <v>1384</v>
      </c>
      <c r="K6" s="124">
        <v>55360</v>
      </c>
      <c r="L6" s="126">
        <f t="shared" si="1"/>
        <v>40000</v>
      </c>
    </row>
    <row r="7" spans="1:12" ht="111.95" customHeight="1" x14ac:dyDescent="0.3">
      <c r="A7" s="5" t="s">
        <v>87</v>
      </c>
      <c r="B7" s="122">
        <f t="shared" si="0"/>
        <v>350.04</v>
      </c>
      <c r="C7" s="122">
        <v>196.54</v>
      </c>
      <c r="D7" s="122">
        <v>51</v>
      </c>
      <c r="E7" s="122">
        <v>22.22</v>
      </c>
      <c r="F7" s="122">
        <v>0.44</v>
      </c>
      <c r="G7" s="122">
        <v>3.8000000000000003</v>
      </c>
      <c r="H7" s="122">
        <v>76.040000000000006</v>
      </c>
      <c r="I7" s="5" t="s">
        <v>87</v>
      </c>
      <c r="J7" s="124">
        <v>847.5</v>
      </c>
      <c r="K7" s="124">
        <v>33900</v>
      </c>
      <c r="L7" s="126">
        <f t="shared" si="1"/>
        <v>40000</v>
      </c>
    </row>
    <row r="8" spans="1:12" ht="111.95" customHeight="1" x14ac:dyDescent="0.3">
      <c r="A8" s="5" t="s">
        <v>88</v>
      </c>
      <c r="B8" s="122">
        <f t="shared" si="0"/>
        <v>479.34000000000003</v>
      </c>
      <c r="C8" s="122">
        <v>283.06</v>
      </c>
      <c r="D8" s="122">
        <v>61.82</v>
      </c>
      <c r="E8" s="122">
        <v>47.6</v>
      </c>
      <c r="F8" s="122">
        <v>0.76</v>
      </c>
      <c r="G8" s="122">
        <v>2.06</v>
      </c>
      <c r="H8" s="122">
        <v>84.04</v>
      </c>
      <c r="I8" s="5" t="s">
        <v>88</v>
      </c>
      <c r="J8" s="124">
        <v>499.5</v>
      </c>
      <c r="K8" s="124">
        <v>19980</v>
      </c>
      <c r="L8" s="126">
        <f t="shared" si="1"/>
        <v>40000</v>
      </c>
    </row>
    <row r="9" spans="1:12" ht="111.95" customHeight="1" x14ac:dyDescent="0.3">
      <c r="A9" s="5" t="s">
        <v>89</v>
      </c>
      <c r="B9" s="122">
        <f t="shared" si="0"/>
        <v>297.77999999999997</v>
      </c>
      <c r="C9" s="122">
        <v>197.96</v>
      </c>
      <c r="D9" s="122">
        <v>47.34</v>
      </c>
      <c r="E9" s="122">
        <v>4.9400000000000004</v>
      </c>
      <c r="F9" s="122">
        <v>0.76</v>
      </c>
      <c r="G9" s="122">
        <v>0.76</v>
      </c>
      <c r="H9" s="122">
        <v>46.02</v>
      </c>
      <c r="I9" s="5" t="s">
        <v>89</v>
      </c>
      <c r="J9" s="124">
        <v>506</v>
      </c>
      <c r="K9" s="124">
        <v>20240</v>
      </c>
      <c r="L9" s="126">
        <f t="shared" si="1"/>
        <v>40000</v>
      </c>
    </row>
    <row r="10" spans="1:12" ht="111.95" customHeight="1" x14ac:dyDescent="0.3">
      <c r="A10" s="5" t="s">
        <v>90</v>
      </c>
      <c r="B10" s="122">
        <f t="shared" si="0"/>
        <v>428.40000000000003</v>
      </c>
      <c r="C10" s="122">
        <v>200.62</v>
      </c>
      <c r="D10" s="122">
        <v>53.480000000000004</v>
      </c>
      <c r="E10" s="122">
        <v>29.92</v>
      </c>
      <c r="F10" s="122">
        <v>0.2</v>
      </c>
      <c r="G10" s="122">
        <v>0.44</v>
      </c>
      <c r="H10" s="122">
        <v>143.74</v>
      </c>
      <c r="I10" s="5" t="s">
        <v>90</v>
      </c>
      <c r="J10" s="124">
        <v>1738.5</v>
      </c>
      <c r="K10" s="124">
        <v>69540</v>
      </c>
      <c r="L10" s="126">
        <f t="shared" si="1"/>
        <v>40000</v>
      </c>
    </row>
    <row r="11" spans="1:12" ht="111.95" customHeight="1" x14ac:dyDescent="0.3">
      <c r="A11" s="5" t="s">
        <v>91</v>
      </c>
      <c r="B11" s="122">
        <f t="shared" si="0"/>
        <v>272.42</v>
      </c>
      <c r="C11" s="122">
        <v>113.28</v>
      </c>
      <c r="D11" s="122">
        <v>37.28</v>
      </c>
      <c r="E11" s="122">
        <v>61.96</v>
      </c>
      <c r="F11" s="122">
        <v>0.34</v>
      </c>
      <c r="G11" s="122">
        <v>0.32</v>
      </c>
      <c r="H11" s="122">
        <v>59.24</v>
      </c>
      <c r="I11" s="5" t="s">
        <v>91</v>
      </c>
      <c r="J11" s="124">
        <v>2705.5</v>
      </c>
      <c r="K11" s="124">
        <v>108220</v>
      </c>
      <c r="L11" s="126">
        <f t="shared" si="1"/>
        <v>40000</v>
      </c>
    </row>
    <row r="12" spans="1:12" ht="111.95" customHeight="1" x14ac:dyDescent="0.3">
      <c r="A12" s="5" t="s">
        <v>92</v>
      </c>
      <c r="B12" s="122">
        <f t="shared" si="0"/>
        <v>259.42</v>
      </c>
      <c r="C12" s="122">
        <v>82.26</v>
      </c>
      <c r="D12" s="122">
        <v>16.66</v>
      </c>
      <c r="E12" s="122">
        <v>77.72</v>
      </c>
      <c r="F12" s="122">
        <v>0.86</v>
      </c>
      <c r="G12" s="122">
        <v>1.5</v>
      </c>
      <c r="H12" s="122">
        <v>80.42</v>
      </c>
      <c r="I12" s="5" t="s">
        <v>92</v>
      </c>
      <c r="J12" s="124">
        <v>1843.5</v>
      </c>
      <c r="K12" s="124">
        <v>73740</v>
      </c>
      <c r="L12" s="126">
        <f t="shared" si="1"/>
        <v>40000</v>
      </c>
    </row>
    <row r="13" spans="1:12" ht="111.95" customHeight="1" x14ac:dyDescent="0.3">
      <c r="A13" s="5" t="s">
        <v>93</v>
      </c>
      <c r="B13" s="122">
        <f t="shared" si="0"/>
        <v>276.08000000000004</v>
      </c>
      <c r="C13" s="122">
        <v>149.16</v>
      </c>
      <c r="D13" s="122">
        <v>24.82</v>
      </c>
      <c r="E13" s="122">
        <v>26.04</v>
      </c>
      <c r="F13" s="122">
        <v>0.3</v>
      </c>
      <c r="G13" s="122">
        <v>7.8</v>
      </c>
      <c r="H13" s="122">
        <v>67.960000000000008</v>
      </c>
      <c r="I13" s="5" t="s">
        <v>93</v>
      </c>
      <c r="J13" s="124">
        <v>2617</v>
      </c>
      <c r="K13" s="124">
        <v>104680</v>
      </c>
      <c r="L13" s="126">
        <f t="shared" si="1"/>
        <v>40000</v>
      </c>
    </row>
    <row r="14" spans="1:12" ht="111.95" customHeight="1" x14ac:dyDescent="0.3">
      <c r="A14" s="5" t="s">
        <v>94</v>
      </c>
      <c r="B14" s="122">
        <f t="shared" si="0"/>
        <v>334.40000000000009</v>
      </c>
      <c r="C14" s="122">
        <v>197.70000000000002</v>
      </c>
      <c r="D14" s="122">
        <v>19.22</v>
      </c>
      <c r="E14" s="122">
        <v>41.980000000000004</v>
      </c>
      <c r="F14" s="122">
        <v>0.54</v>
      </c>
      <c r="G14" s="122">
        <v>6.16</v>
      </c>
      <c r="H14" s="122">
        <v>68.8</v>
      </c>
      <c r="I14" s="5" t="s">
        <v>94</v>
      </c>
      <c r="J14" s="124">
        <v>2209</v>
      </c>
      <c r="K14" s="124">
        <v>88360</v>
      </c>
      <c r="L14" s="126">
        <f t="shared" si="1"/>
        <v>40000</v>
      </c>
    </row>
    <row r="15" spans="1:12" ht="111.95" customHeight="1" x14ac:dyDescent="0.3">
      <c r="A15" s="5" t="s">
        <v>95</v>
      </c>
      <c r="B15" s="122">
        <f t="shared" si="0"/>
        <v>481.88</v>
      </c>
      <c r="C15" s="122">
        <v>215.98000000000002</v>
      </c>
      <c r="D15" s="122">
        <v>21.6</v>
      </c>
      <c r="E15" s="122">
        <v>26.060000000000002</v>
      </c>
      <c r="F15" s="122">
        <v>3.5</v>
      </c>
      <c r="G15" s="122">
        <v>2.44</v>
      </c>
      <c r="H15" s="122">
        <v>212.3</v>
      </c>
      <c r="I15" s="5" t="s">
        <v>95</v>
      </c>
      <c r="J15" s="124">
        <v>1696</v>
      </c>
      <c r="K15" s="124">
        <v>67840</v>
      </c>
      <c r="L15" s="127">
        <f t="shared" si="1"/>
        <v>40000</v>
      </c>
    </row>
    <row r="16" spans="1:12" ht="111.95" customHeight="1" x14ac:dyDescent="0.3">
      <c r="A16" s="25" t="s">
        <v>97</v>
      </c>
      <c r="B16" s="123">
        <f>SUM(B4:B15)</f>
        <v>4150.0200000000004</v>
      </c>
      <c r="C16" s="123">
        <f t="shared" ref="C16:H16" si="2">SUM(C4:C15)</f>
        <v>1963.48</v>
      </c>
      <c r="D16" s="123">
        <f t="shared" si="2"/>
        <v>416.1</v>
      </c>
      <c r="E16" s="123">
        <f t="shared" si="2"/>
        <v>538.44000000000005</v>
      </c>
      <c r="F16" s="123">
        <f t="shared" si="2"/>
        <v>8.48</v>
      </c>
      <c r="G16" s="123">
        <f t="shared" si="2"/>
        <v>42.120000000000005</v>
      </c>
      <c r="H16" s="123">
        <f t="shared" si="2"/>
        <v>1181.4000000000001</v>
      </c>
      <c r="I16" s="25" t="s">
        <v>97</v>
      </c>
      <c r="J16" s="125">
        <f>SUM(J4:J15)</f>
        <v>19199</v>
      </c>
      <c r="K16" s="125">
        <f>SUM(K4:K15)</f>
        <v>767960</v>
      </c>
      <c r="L16" s="132">
        <f t="shared" si="1"/>
        <v>40000</v>
      </c>
    </row>
    <row r="17" spans="1:12" ht="39.950000000000003" customHeight="1" x14ac:dyDescent="0.3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18" spans="1:12" ht="195" customHeight="1" x14ac:dyDescent="0.3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</row>
    <row r="19" spans="1:12" ht="111.95" customHeight="1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1:12" ht="111.95" customHeight="1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1:12" ht="111.95" customHeight="1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1:12" ht="111.95" customHeight="1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spans="1:12" ht="111.95" customHeight="1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1:12" ht="111.95" customHeight="1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1:12" ht="111.95" customHeight="1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ht="111.95" customHeight="1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1:12" ht="111.95" customHeight="1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12" ht="111.95" customHeight="1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spans="1:12" ht="111.95" customHeight="1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111.95" customHeight="1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spans="1:12" ht="111.95" customHeight="1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</sheetData>
  <mergeCells count="4">
    <mergeCell ref="A1:H1"/>
    <mergeCell ref="A2:H2"/>
    <mergeCell ref="I1:L1"/>
    <mergeCell ref="I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2" pageOrder="overThenDown" orientation="portrait" useFirstPageNumber="1" r:id="rId1"/>
  <headerFooter>
    <oddFooter>&amp;C&amp;30&amp;P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rgb="FFFFFF00"/>
  </sheetPr>
  <dimension ref="A1:V18"/>
  <sheetViews>
    <sheetView view="pageBreakPreview" zoomScale="40" zoomScaleSheetLayoutView="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O8" sqref="O8"/>
    </sheetView>
  </sheetViews>
  <sheetFormatPr defaultRowHeight="19.5" x14ac:dyDescent="0.3"/>
  <cols>
    <col min="1" max="1" width="17.5" style="1" customWidth="1"/>
    <col min="2" max="2" width="12.625" style="2" customWidth="1"/>
    <col min="3" max="3" width="23.5" style="2" customWidth="1"/>
    <col min="4" max="4" width="27.875" style="2" customWidth="1"/>
    <col min="5" max="5" width="12.625" style="2" customWidth="1"/>
    <col min="6" max="6" width="23.5" style="2" customWidth="1"/>
    <col min="7" max="7" width="27.875" style="2" customWidth="1"/>
    <col min="8" max="8" width="12.625" style="2" customWidth="1"/>
    <col min="9" max="9" width="23.5" style="2" customWidth="1"/>
    <col min="10" max="10" width="27.875" style="2" customWidth="1"/>
    <col min="11" max="11" width="12.625" style="2" customWidth="1"/>
    <col min="12" max="12" width="15.5" style="2" customWidth="1"/>
    <col min="13" max="13" width="24.25" style="2" customWidth="1"/>
    <col min="14" max="14" width="12.625" style="2" customWidth="1"/>
    <col min="15" max="15" width="15.5" style="2" customWidth="1"/>
    <col min="16" max="16" width="24.25" style="2" customWidth="1"/>
    <col min="17" max="17" width="12.625" style="2" customWidth="1"/>
    <col min="18" max="18" width="15.5" style="2" customWidth="1"/>
    <col min="19" max="19" width="24.25" style="2" customWidth="1"/>
    <col min="20" max="20" width="12.625" style="2" customWidth="1"/>
    <col min="21" max="21" width="15.5" style="2" customWidth="1"/>
    <col min="22" max="22" width="24.25" style="2" customWidth="1"/>
  </cols>
  <sheetData>
    <row r="1" spans="1:22" ht="165.75" customHeight="1" x14ac:dyDescent="0.3">
      <c r="A1" s="208" t="s">
        <v>247</v>
      </c>
      <c r="B1" s="208"/>
      <c r="C1" s="208"/>
      <c r="D1" s="208"/>
      <c r="E1" s="208"/>
      <c r="F1" s="208"/>
      <c r="G1" s="208"/>
      <c r="H1" s="208"/>
      <c r="I1" s="208"/>
      <c r="J1" s="208"/>
      <c r="K1" s="209" t="s">
        <v>248</v>
      </c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</row>
    <row r="2" spans="1:22" ht="39.950000000000003" customHeight="1" x14ac:dyDescent="0.3">
      <c r="A2" s="207" t="s">
        <v>250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</row>
    <row r="3" spans="1:22" ht="65.099999999999994" customHeight="1" x14ac:dyDescent="0.3">
      <c r="A3" s="218" t="s">
        <v>18</v>
      </c>
      <c r="B3" s="231" t="s">
        <v>0</v>
      </c>
      <c r="C3" s="232"/>
      <c r="D3" s="233"/>
      <c r="E3" s="231" t="s">
        <v>244</v>
      </c>
      <c r="F3" s="232"/>
      <c r="G3" s="233"/>
      <c r="H3" s="213"/>
      <c r="I3" s="214"/>
      <c r="J3" s="214"/>
      <c r="K3" s="224" t="s">
        <v>249</v>
      </c>
      <c r="L3" s="224"/>
      <c r="M3" s="224"/>
      <c r="N3" s="224"/>
      <c r="O3" s="224"/>
      <c r="P3" s="224"/>
      <c r="Q3" s="224"/>
      <c r="R3" s="224"/>
      <c r="S3" s="225"/>
      <c r="T3" s="231" t="s">
        <v>127</v>
      </c>
      <c r="U3" s="232"/>
      <c r="V3" s="232"/>
    </row>
    <row r="4" spans="1:22" ht="65.099999999999994" customHeight="1" x14ac:dyDescent="0.3">
      <c r="A4" s="219"/>
      <c r="B4" s="234"/>
      <c r="C4" s="235"/>
      <c r="D4" s="236"/>
      <c r="E4" s="234"/>
      <c r="F4" s="235"/>
      <c r="G4" s="236"/>
      <c r="H4" s="213" t="s">
        <v>240</v>
      </c>
      <c r="I4" s="214"/>
      <c r="J4" s="215"/>
      <c r="K4" s="213" t="s">
        <v>241</v>
      </c>
      <c r="L4" s="214"/>
      <c r="M4" s="215"/>
      <c r="N4" s="213" t="s">
        <v>242</v>
      </c>
      <c r="O4" s="214"/>
      <c r="P4" s="215"/>
      <c r="Q4" s="213" t="s">
        <v>243</v>
      </c>
      <c r="R4" s="214"/>
      <c r="S4" s="215"/>
      <c r="T4" s="234"/>
      <c r="U4" s="235"/>
      <c r="V4" s="235"/>
    </row>
    <row r="5" spans="1:22" ht="65.099999999999994" customHeight="1" x14ac:dyDescent="0.3">
      <c r="A5" s="220"/>
      <c r="B5" s="45" t="s">
        <v>245</v>
      </c>
      <c r="C5" s="45" t="s">
        <v>246</v>
      </c>
      <c r="D5" s="45" t="s">
        <v>118</v>
      </c>
      <c r="E5" s="45" t="s">
        <v>245</v>
      </c>
      <c r="F5" s="45" t="s">
        <v>246</v>
      </c>
      <c r="G5" s="45" t="s">
        <v>118</v>
      </c>
      <c r="H5" s="45" t="s">
        <v>245</v>
      </c>
      <c r="I5" s="45" t="s">
        <v>246</v>
      </c>
      <c r="J5" s="45" t="s">
        <v>118</v>
      </c>
      <c r="K5" s="45" t="s">
        <v>245</v>
      </c>
      <c r="L5" s="45" t="s">
        <v>246</v>
      </c>
      <c r="M5" s="45" t="s">
        <v>118</v>
      </c>
      <c r="N5" s="45" t="s">
        <v>245</v>
      </c>
      <c r="O5" s="45" t="s">
        <v>246</v>
      </c>
      <c r="P5" s="45" t="s">
        <v>118</v>
      </c>
      <c r="Q5" s="45" t="s">
        <v>245</v>
      </c>
      <c r="R5" s="45" t="s">
        <v>246</v>
      </c>
      <c r="S5" s="45" t="s">
        <v>118</v>
      </c>
      <c r="T5" s="45" t="s">
        <v>245</v>
      </c>
      <c r="U5" s="45" t="s">
        <v>246</v>
      </c>
      <c r="V5" s="45" t="s">
        <v>118</v>
      </c>
    </row>
    <row r="6" spans="1:22" ht="111.95" customHeight="1" x14ac:dyDescent="0.3">
      <c r="A6" s="5" t="s">
        <v>84</v>
      </c>
      <c r="B6" s="100">
        <f>SUM(E6,H6,T6)</f>
        <v>179</v>
      </c>
      <c r="C6" s="100">
        <f t="shared" ref="C6:D6" si="0">SUM(F6,I6,U6)</f>
        <v>2738</v>
      </c>
      <c r="D6" s="100">
        <f t="shared" si="0"/>
        <v>4791500</v>
      </c>
      <c r="E6" s="100">
        <v>109</v>
      </c>
      <c r="F6" s="100">
        <v>1677</v>
      </c>
      <c r="G6" s="100">
        <v>2934750</v>
      </c>
      <c r="H6" s="100">
        <f>K6+N6+Q6</f>
        <v>69</v>
      </c>
      <c r="I6" s="100">
        <f>L6+O6+R6</f>
        <v>1049</v>
      </c>
      <c r="J6" s="100">
        <f>M6+P6+S6</f>
        <v>1835750</v>
      </c>
      <c r="K6" s="100">
        <v>57</v>
      </c>
      <c r="L6" s="100">
        <v>872</v>
      </c>
      <c r="M6" s="100">
        <v>1526000</v>
      </c>
      <c r="N6" s="100">
        <v>9</v>
      </c>
      <c r="O6" s="100">
        <v>134</v>
      </c>
      <c r="P6" s="100">
        <v>234500</v>
      </c>
      <c r="Q6" s="100">
        <v>3</v>
      </c>
      <c r="R6" s="100">
        <v>43</v>
      </c>
      <c r="S6" s="100">
        <v>75250</v>
      </c>
      <c r="T6" s="100">
        <v>1</v>
      </c>
      <c r="U6" s="100">
        <v>12</v>
      </c>
      <c r="V6" s="100">
        <v>21000</v>
      </c>
    </row>
    <row r="7" spans="1:22" ht="111.95" customHeight="1" x14ac:dyDescent="0.3">
      <c r="A7" s="5" t="s">
        <v>85</v>
      </c>
      <c r="B7" s="100">
        <f t="shared" ref="B7:B17" si="1">SUM(E7,H7,T7)</f>
        <v>108</v>
      </c>
      <c r="C7" s="100">
        <f t="shared" ref="C7:C17" si="2">SUM(F7,I7,U7)</f>
        <v>1533</v>
      </c>
      <c r="D7" s="100">
        <f t="shared" ref="D7:D17" si="3">SUM(G7,J7,V7)</f>
        <v>2682750</v>
      </c>
      <c r="E7" s="100">
        <v>59</v>
      </c>
      <c r="F7" s="100">
        <v>836</v>
      </c>
      <c r="G7" s="100">
        <v>1463000</v>
      </c>
      <c r="H7" s="100">
        <f t="shared" ref="H7:H17" si="4">K7+N7+Q7</f>
        <v>45</v>
      </c>
      <c r="I7" s="100">
        <f t="shared" ref="I7:I17" si="5">L7+O7+R7</f>
        <v>643</v>
      </c>
      <c r="J7" s="100">
        <f t="shared" ref="J7:J17" si="6">M7+P7+S7</f>
        <v>1125250</v>
      </c>
      <c r="K7" s="100">
        <v>33</v>
      </c>
      <c r="L7" s="100">
        <v>470</v>
      </c>
      <c r="M7" s="100">
        <v>822500</v>
      </c>
      <c r="N7" s="100">
        <v>11</v>
      </c>
      <c r="O7" s="100">
        <v>152</v>
      </c>
      <c r="P7" s="100">
        <v>266000</v>
      </c>
      <c r="Q7" s="100">
        <v>1</v>
      </c>
      <c r="R7" s="100">
        <v>21</v>
      </c>
      <c r="S7" s="100">
        <v>36750</v>
      </c>
      <c r="T7" s="100">
        <v>4</v>
      </c>
      <c r="U7" s="100">
        <v>54</v>
      </c>
      <c r="V7" s="100">
        <v>94500</v>
      </c>
    </row>
    <row r="8" spans="1:22" ht="111.95" customHeight="1" x14ac:dyDescent="0.3">
      <c r="A8" s="5" t="s">
        <v>86</v>
      </c>
      <c r="B8" s="100">
        <f t="shared" si="1"/>
        <v>162</v>
      </c>
      <c r="C8" s="100">
        <f t="shared" si="2"/>
        <v>2329</v>
      </c>
      <c r="D8" s="100">
        <f t="shared" si="3"/>
        <v>4075750</v>
      </c>
      <c r="E8" s="100">
        <v>90</v>
      </c>
      <c r="F8" s="100">
        <v>1295</v>
      </c>
      <c r="G8" s="100">
        <v>2266250</v>
      </c>
      <c r="H8" s="100">
        <f t="shared" si="4"/>
        <v>69</v>
      </c>
      <c r="I8" s="100">
        <f t="shared" si="5"/>
        <v>995</v>
      </c>
      <c r="J8" s="100">
        <f t="shared" si="6"/>
        <v>1741250</v>
      </c>
      <c r="K8" s="100">
        <v>59</v>
      </c>
      <c r="L8" s="100">
        <v>850</v>
      </c>
      <c r="M8" s="100">
        <v>1487500</v>
      </c>
      <c r="N8" s="100">
        <v>5</v>
      </c>
      <c r="O8" s="100">
        <v>77</v>
      </c>
      <c r="P8" s="100">
        <v>134750</v>
      </c>
      <c r="Q8" s="100">
        <v>5</v>
      </c>
      <c r="R8" s="100">
        <v>68</v>
      </c>
      <c r="S8" s="100">
        <v>119000</v>
      </c>
      <c r="T8" s="100">
        <v>3</v>
      </c>
      <c r="U8" s="100">
        <v>39</v>
      </c>
      <c r="V8" s="100">
        <v>68250</v>
      </c>
    </row>
    <row r="9" spans="1:22" ht="111.95" customHeight="1" x14ac:dyDescent="0.3">
      <c r="A9" s="5" t="s">
        <v>87</v>
      </c>
      <c r="B9" s="100">
        <f t="shared" si="1"/>
        <v>148</v>
      </c>
      <c r="C9" s="100">
        <f t="shared" si="2"/>
        <v>2019</v>
      </c>
      <c r="D9" s="100">
        <f t="shared" si="3"/>
        <v>3533250</v>
      </c>
      <c r="E9" s="100">
        <v>55</v>
      </c>
      <c r="F9" s="100">
        <v>747</v>
      </c>
      <c r="G9" s="100">
        <v>1307250</v>
      </c>
      <c r="H9" s="100">
        <f t="shared" si="4"/>
        <v>93</v>
      </c>
      <c r="I9" s="100">
        <f t="shared" si="5"/>
        <v>1272</v>
      </c>
      <c r="J9" s="100">
        <f t="shared" si="6"/>
        <v>2226000</v>
      </c>
      <c r="K9" s="100">
        <v>80</v>
      </c>
      <c r="L9" s="100">
        <v>1087</v>
      </c>
      <c r="M9" s="100">
        <v>1902250</v>
      </c>
      <c r="N9" s="100">
        <v>11</v>
      </c>
      <c r="O9" s="100">
        <v>154</v>
      </c>
      <c r="P9" s="100">
        <v>269500</v>
      </c>
      <c r="Q9" s="100">
        <v>2</v>
      </c>
      <c r="R9" s="100">
        <v>31</v>
      </c>
      <c r="S9" s="100">
        <v>54250</v>
      </c>
      <c r="T9" s="100">
        <v>0</v>
      </c>
      <c r="U9" s="100">
        <v>0</v>
      </c>
      <c r="V9" s="100">
        <v>0</v>
      </c>
    </row>
    <row r="10" spans="1:22" ht="111.95" customHeight="1" x14ac:dyDescent="0.3">
      <c r="A10" s="5" t="s">
        <v>88</v>
      </c>
      <c r="B10" s="100">
        <f t="shared" si="1"/>
        <v>55</v>
      </c>
      <c r="C10" s="100">
        <f t="shared" si="2"/>
        <v>279</v>
      </c>
      <c r="D10" s="100">
        <f t="shared" si="3"/>
        <v>488250</v>
      </c>
      <c r="E10" s="100">
        <v>1</v>
      </c>
      <c r="F10" s="100">
        <v>5</v>
      </c>
      <c r="G10" s="100">
        <v>8750</v>
      </c>
      <c r="H10" s="100">
        <f t="shared" si="4"/>
        <v>52</v>
      </c>
      <c r="I10" s="100">
        <f t="shared" si="5"/>
        <v>264</v>
      </c>
      <c r="J10" s="100">
        <f t="shared" si="6"/>
        <v>462000</v>
      </c>
      <c r="K10" s="100">
        <v>51</v>
      </c>
      <c r="L10" s="100">
        <v>261</v>
      </c>
      <c r="M10" s="100">
        <v>456750</v>
      </c>
      <c r="N10" s="100">
        <v>1</v>
      </c>
      <c r="O10" s="100">
        <v>3</v>
      </c>
      <c r="P10" s="100">
        <v>5250</v>
      </c>
      <c r="Q10" s="100">
        <v>0</v>
      </c>
      <c r="R10" s="100">
        <v>0</v>
      </c>
      <c r="S10" s="100">
        <v>0</v>
      </c>
      <c r="T10" s="100">
        <v>2</v>
      </c>
      <c r="U10" s="100">
        <v>10</v>
      </c>
      <c r="V10" s="100">
        <v>17500</v>
      </c>
    </row>
    <row r="11" spans="1:22" ht="111.95" customHeight="1" x14ac:dyDescent="0.3">
      <c r="A11" s="5" t="s">
        <v>89</v>
      </c>
      <c r="B11" s="100">
        <f t="shared" si="1"/>
        <v>50</v>
      </c>
      <c r="C11" s="100">
        <f t="shared" si="2"/>
        <v>313</v>
      </c>
      <c r="D11" s="100">
        <f t="shared" si="3"/>
        <v>547750</v>
      </c>
      <c r="E11" s="100">
        <v>2</v>
      </c>
      <c r="F11" s="100">
        <v>10</v>
      </c>
      <c r="G11" s="100">
        <v>17500</v>
      </c>
      <c r="H11" s="100">
        <f t="shared" si="4"/>
        <v>41</v>
      </c>
      <c r="I11" s="100">
        <f t="shared" si="5"/>
        <v>259</v>
      </c>
      <c r="J11" s="100">
        <f t="shared" si="6"/>
        <v>453250</v>
      </c>
      <c r="K11" s="100">
        <v>40</v>
      </c>
      <c r="L11" s="100">
        <v>255</v>
      </c>
      <c r="M11" s="100">
        <v>446250</v>
      </c>
      <c r="N11" s="100">
        <v>1</v>
      </c>
      <c r="O11" s="100">
        <v>4</v>
      </c>
      <c r="P11" s="100">
        <v>7000</v>
      </c>
      <c r="Q11" s="100">
        <v>0</v>
      </c>
      <c r="R11" s="100">
        <v>0</v>
      </c>
      <c r="S11" s="100">
        <v>0</v>
      </c>
      <c r="T11" s="100">
        <v>7</v>
      </c>
      <c r="U11" s="100">
        <v>44</v>
      </c>
      <c r="V11" s="100">
        <v>77000</v>
      </c>
    </row>
    <row r="12" spans="1:22" ht="111.95" customHeight="1" x14ac:dyDescent="0.3">
      <c r="A12" s="5" t="s">
        <v>90</v>
      </c>
      <c r="B12" s="100">
        <f t="shared" si="1"/>
        <v>208</v>
      </c>
      <c r="C12" s="100">
        <f t="shared" si="2"/>
        <v>2480</v>
      </c>
      <c r="D12" s="100">
        <f t="shared" si="3"/>
        <v>4340000</v>
      </c>
      <c r="E12" s="100">
        <v>52</v>
      </c>
      <c r="F12" s="100">
        <v>620</v>
      </c>
      <c r="G12" s="100">
        <v>1085000</v>
      </c>
      <c r="H12" s="100">
        <f t="shared" si="4"/>
        <v>156</v>
      </c>
      <c r="I12" s="100">
        <f t="shared" si="5"/>
        <v>1860</v>
      </c>
      <c r="J12" s="100">
        <f t="shared" si="6"/>
        <v>3255000</v>
      </c>
      <c r="K12" s="100">
        <v>150</v>
      </c>
      <c r="L12" s="100">
        <v>1796</v>
      </c>
      <c r="M12" s="100">
        <v>3143000</v>
      </c>
      <c r="N12" s="100">
        <v>3</v>
      </c>
      <c r="O12" s="100">
        <v>32</v>
      </c>
      <c r="P12" s="100">
        <v>56000</v>
      </c>
      <c r="Q12" s="100">
        <v>3</v>
      </c>
      <c r="R12" s="100">
        <v>32</v>
      </c>
      <c r="S12" s="100">
        <v>56000</v>
      </c>
      <c r="T12" s="100">
        <v>0</v>
      </c>
      <c r="U12" s="100">
        <v>0</v>
      </c>
      <c r="V12" s="100">
        <v>0</v>
      </c>
    </row>
    <row r="13" spans="1:22" ht="111.95" customHeight="1" x14ac:dyDescent="0.3">
      <c r="A13" s="5" t="s">
        <v>91</v>
      </c>
      <c r="B13" s="100">
        <f t="shared" si="1"/>
        <v>271</v>
      </c>
      <c r="C13" s="100">
        <f t="shared" si="2"/>
        <v>3712</v>
      </c>
      <c r="D13" s="100">
        <f t="shared" si="3"/>
        <v>6496000</v>
      </c>
      <c r="E13" s="100">
        <v>164</v>
      </c>
      <c r="F13" s="100">
        <v>2251</v>
      </c>
      <c r="G13" s="100">
        <v>3939250</v>
      </c>
      <c r="H13" s="100">
        <f t="shared" si="4"/>
        <v>107</v>
      </c>
      <c r="I13" s="100">
        <f t="shared" si="5"/>
        <v>1461</v>
      </c>
      <c r="J13" s="100">
        <f t="shared" si="6"/>
        <v>2556750</v>
      </c>
      <c r="K13" s="100">
        <v>97</v>
      </c>
      <c r="L13" s="100">
        <v>1325</v>
      </c>
      <c r="M13" s="100">
        <v>2318750</v>
      </c>
      <c r="N13" s="100">
        <v>9</v>
      </c>
      <c r="O13" s="100">
        <v>127</v>
      </c>
      <c r="P13" s="100">
        <v>222250</v>
      </c>
      <c r="Q13" s="100">
        <v>1</v>
      </c>
      <c r="R13" s="100">
        <v>9</v>
      </c>
      <c r="S13" s="100">
        <v>15750</v>
      </c>
      <c r="T13" s="100">
        <v>0</v>
      </c>
      <c r="U13" s="100">
        <v>0</v>
      </c>
      <c r="V13" s="100">
        <v>0</v>
      </c>
    </row>
    <row r="14" spans="1:22" ht="111.95" customHeight="1" x14ac:dyDescent="0.3">
      <c r="A14" s="5" t="s">
        <v>92</v>
      </c>
      <c r="B14" s="100">
        <f t="shared" si="1"/>
        <v>156</v>
      </c>
      <c r="C14" s="100">
        <f t="shared" si="2"/>
        <v>2382</v>
      </c>
      <c r="D14" s="100">
        <f t="shared" si="3"/>
        <v>4168500</v>
      </c>
      <c r="E14" s="100">
        <v>83</v>
      </c>
      <c r="F14" s="100">
        <v>1268</v>
      </c>
      <c r="G14" s="100">
        <v>2219000</v>
      </c>
      <c r="H14" s="100">
        <f t="shared" si="4"/>
        <v>72</v>
      </c>
      <c r="I14" s="100">
        <f t="shared" si="5"/>
        <v>1099</v>
      </c>
      <c r="J14" s="100">
        <f t="shared" si="6"/>
        <v>1923250</v>
      </c>
      <c r="K14" s="100">
        <v>66</v>
      </c>
      <c r="L14" s="100">
        <v>1003</v>
      </c>
      <c r="M14" s="100">
        <v>1755250</v>
      </c>
      <c r="N14" s="100">
        <v>5</v>
      </c>
      <c r="O14" s="100">
        <v>81</v>
      </c>
      <c r="P14" s="100">
        <v>141750</v>
      </c>
      <c r="Q14" s="100">
        <v>1</v>
      </c>
      <c r="R14" s="100">
        <v>15</v>
      </c>
      <c r="S14" s="100">
        <v>26250</v>
      </c>
      <c r="T14" s="100">
        <v>1</v>
      </c>
      <c r="U14" s="100">
        <v>15</v>
      </c>
      <c r="V14" s="100">
        <v>26250</v>
      </c>
    </row>
    <row r="15" spans="1:22" ht="111.95" customHeight="1" x14ac:dyDescent="0.3">
      <c r="A15" s="5" t="s">
        <v>93</v>
      </c>
      <c r="B15" s="100">
        <f t="shared" si="1"/>
        <v>240</v>
      </c>
      <c r="C15" s="100">
        <f t="shared" si="2"/>
        <v>3849</v>
      </c>
      <c r="D15" s="100">
        <f t="shared" si="3"/>
        <v>6735750</v>
      </c>
      <c r="E15" s="100">
        <v>123</v>
      </c>
      <c r="F15" s="100">
        <v>1977</v>
      </c>
      <c r="G15" s="100">
        <v>3459750</v>
      </c>
      <c r="H15" s="100">
        <f t="shared" si="4"/>
        <v>117</v>
      </c>
      <c r="I15" s="100">
        <f t="shared" si="5"/>
        <v>1872</v>
      </c>
      <c r="J15" s="100">
        <f t="shared" si="6"/>
        <v>3276000</v>
      </c>
      <c r="K15" s="100">
        <v>104</v>
      </c>
      <c r="L15" s="100">
        <v>1654</v>
      </c>
      <c r="M15" s="100">
        <v>2894500</v>
      </c>
      <c r="N15" s="100">
        <v>8</v>
      </c>
      <c r="O15" s="100">
        <v>135</v>
      </c>
      <c r="P15" s="100">
        <v>236250</v>
      </c>
      <c r="Q15" s="100">
        <v>5</v>
      </c>
      <c r="R15" s="100">
        <v>83</v>
      </c>
      <c r="S15" s="100">
        <v>145250</v>
      </c>
      <c r="T15" s="100">
        <v>0</v>
      </c>
      <c r="U15" s="100">
        <v>0</v>
      </c>
      <c r="V15" s="100">
        <v>0</v>
      </c>
    </row>
    <row r="16" spans="1:22" ht="111.95" customHeight="1" x14ac:dyDescent="0.3">
      <c r="A16" s="5" t="s">
        <v>94</v>
      </c>
      <c r="B16" s="100">
        <f t="shared" si="1"/>
        <v>203</v>
      </c>
      <c r="C16" s="100">
        <f t="shared" si="2"/>
        <v>3280</v>
      </c>
      <c r="D16" s="100">
        <f t="shared" si="3"/>
        <v>5740000</v>
      </c>
      <c r="E16" s="100">
        <v>110</v>
      </c>
      <c r="F16" s="100">
        <v>1779</v>
      </c>
      <c r="G16" s="100">
        <v>3113250</v>
      </c>
      <c r="H16" s="100">
        <f t="shared" si="4"/>
        <v>93</v>
      </c>
      <c r="I16" s="100">
        <f t="shared" si="5"/>
        <v>1501</v>
      </c>
      <c r="J16" s="100">
        <f t="shared" si="6"/>
        <v>2626750</v>
      </c>
      <c r="K16" s="100">
        <v>73</v>
      </c>
      <c r="L16" s="100">
        <v>1180</v>
      </c>
      <c r="M16" s="100">
        <v>2065000</v>
      </c>
      <c r="N16" s="100">
        <v>3</v>
      </c>
      <c r="O16" s="100">
        <v>43</v>
      </c>
      <c r="P16" s="100">
        <v>75250</v>
      </c>
      <c r="Q16" s="100">
        <v>17</v>
      </c>
      <c r="R16" s="100">
        <v>278</v>
      </c>
      <c r="S16" s="100">
        <v>486500</v>
      </c>
      <c r="T16" s="100">
        <v>0</v>
      </c>
      <c r="U16" s="100">
        <v>0</v>
      </c>
      <c r="V16" s="100">
        <v>0</v>
      </c>
    </row>
    <row r="17" spans="1:22" ht="111.95" customHeight="1" x14ac:dyDescent="0.3">
      <c r="A17" s="5" t="s">
        <v>95</v>
      </c>
      <c r="B17" s="100">
        <f t="shared" si="1"/>
        <v>224</v>
      </c>
      <c r="C17" s="100">
        <f t="shared" si="2"/>
        <v>4035</v>
      </c>
      <c r="D17" s="100">
        <f t="shared" si="3"/>
        <v>7061250</v>
      </c>
      <c r="E17" s="100">
        <v>134</v>
      </c>
      <c r="F17" s="100">
        <v>2380</v>
      </c>
      <c r="G17" s="100">
        <v>4165000</v>
      </c>
      <c r="H17" s="100">
        <f t="shared" si="4"/>
        <v>90</v>
      </c>
      <c r="I17" s="100">
        <f t="shared" si="5"/>
        <v>1613</v>
      </c>
      <c r="J17" s="100">
        <f t="shared" si="6"/>
        <v>2822750</v>
      </c>
      <c r="K17" s="100">
        <v>70</v>
      </c>
      <c r="L17" s="100">
        <v>1267</v>
      </c>
      <c r="M17" s="100">
        <v>2217250</v>
      </c>
      <c r="N17" s="100">
        <v>7</v>
      </c>
      <c r="O17" s="100">
        <v>118</v>
      </c>
      <c r="P17" s="100">
        <v>206500</v>
      </c>
      <c r="Q17" s="100">
        <v>13</v>
      </c>
      <c r="R17" s="100">
        <v>228</v>
      </c>
      <c r="S17" s="100">
        <v>399000</v>
      </c>
      <c r="T17" s="100">
        <v>0</v>
      </c>
      <c r="U17" s="100">
        <v>42</v>
      </c>
      <c r="V17" s="100">
        <v>73500</v>
      </c>
    </row>
    <row r="18" spans="1:22" ht="111.95" customHeight="1" x14ac:dyDescent="0.3">
      <c r="A18" s="25" t="s">
        <v>96</v>
      </c>
      <c r="B18" s="101">
        <f>SUM(B6:B17)</f>
        <v>2004</v>
      </c>
      <c r="C18" s="101">
        <f>SUM(C6:C17)</f>
        <v>28949</v>
      </c>
      <c r="D18" s="101">
        <f>SUM(D6:D17)</f>
        <v>50660750</v>
      </c>
      <c r="E18" s="101">
        <f t="shared" ref="E18:T18" si="7">SUM(E6:E17)</f>
        <v>982</v>
      </c>
      <c r="F18" s="101">
        <f>SUM(F6:F17)</f>
        <v>14845</v>
      </c>
      <c r="G18" s="101">
        <f>SUM(G6:G17)</f>
        <v>25978750</v>
      </c>
      <c r="H18" s="101">
        <f t="shared" si="7"/>
        <v>1004</v>
      </c>
      <c r="I18" s="101">
        <f>SUM(I6:I17)</f>
        <v>13888</v>
      </c>
      <c r="J18" s="101">
        <f>SUM(J6:J17)</f>
        <v>24304000</v>
      </c>
      <c r="K18" s="101">
        <f t="shared" ref="K18" si="8">SUM(K6:K17)</f>
        <v>880</v>
      </c>
      <c r="L18" s="101">
        <f>SUM(L6:L17)</f>
        <v>12020</v>
      </c>
      <c r="M18" s="101">
        <f>SUM(M6:M17)</f>
        <v>21035000</v>
      </c>
      <c r="N18" s="101">
        <f t="shared" ref="N18" si="9">SUM(N6:N17)</f>
        <v>73</v>
      </c>
      <c r="O18" s="101">
        <f>SUM(O6:O17)</f>
        <v>1060</v>
      </c>
      <c r="P18" s="101">
        <f>SUM(P6:P17)</f>
        <v>1855000</v>
      </c>
      <c r="Q18" s="101">
        <f t="shared" si="7"/>
        <v>51</v>
      </c>
      <c r="R18" s="101">
        <f>SUM(R6:R17)</f>
        <v>808</v>
      </c>
      <c r="S18" s="101">
        <f>SUM(S6:S17)</f>
        <v>1414000</v>
      </c>
      <c r="T18" s="101">
        <f t="shared" si="7"/>
        <v>18</v>
      </c>
      <c r="U18" s="101">
        <f>SUM(U6:U17)</f>
        <v>216</v>
      </c>
      <c r="V18" s="101">
        <f>SUM(V6:V17)</f>
        <v>378000</v>
      </c>
    </row>
  </sheetData>
  <mergeCells count="13">
    <mergeCell ref="K4:M4"/>
    <mergeCell ref="N4:P4"/>
    <mergeCell ref="Q4:S4"/>
    <mergeCell ref="A1:J1"/>
    <mergeCell ref="K1:V1"/>
    <mergeCell ref="A2:V2"/>
    <mergeCell ref="A3:A5"/>
    <mergeCell ref="B3:D4"/>
    <mergeCell ref="E3:G4"/>
    <mergeCell ref="H3:J3"/>
    <mergeCell ref="K3:S3"/>
    <mergeCell ref="T3:V4"/>
    <mergeCell ref="H4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4" firstPageNumber="44" pageOrder="overThenDown" orientation="portrait" useFirstPageNumber="1" r:id="rId1"/>
  <headerFooter>
    <oddFooter>&amp;C&amp;30&amp;P</oddFooter>
  </headerFooter>
  <colBreaks count="1" manualBreakCount="1">
    <brk id="10" max="3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rgb="FFFFFF00"/>
  </sheetPr>
  <dimension ref="A1:AC14"/>
  <sheetViews>
    <sheetView view="pageBreakPreview" zoomScale="40" zoomScaleSheetLayoutView="40" workbookViewId="0">
      <selection activeCell="P6" sqref="P6"/>
    </sheetView>
  </sheetViews>
  <sheetFormatPr defaultRowHeight="19.5" x14ac:dyDescent="0.3"/>
  <cols>
    <col min="1" max="1" width="70.125" style="1" customWidth="1"/>
    <col min="2" max="3" width="70.125" style="2" customWidth="1"/>
  </cols>
  <sheetData>
    <row r="1" spans="1:29" ht="165.75" customHeight="1" x14ac:dyDescent="0.3">
      <c r="A1" s="227" t="s">
        <v>253</v>
      </c>
      <c r="B1" s="227"/>
      <c r="C1" s="227"/>
    </row>
    <row r="2" spans="1:29" ht="39.950000000000003" customHeight="1" x14ac:dyDescent="0.3">
      <c r="A2" s="207" t="s">
        <v>254</v>
      </c>
      <c r="B2" s="207"/>
      <c r="C2" s="207"/>
    </row>
    <row r="3" spans="1:29" ht="150.75" customHeight="1" x14ac:dyDescent="0.3">
      <c r="A3" s="37" t="s">
        <v>255</v>
      </c>
      <c r="B3" s="37" t="s">
        <v>256</v>
      </c>
      <c r="C3" s="37" t="s">
        <v>257</v>
      </c>
    </row>
    <row r="4" spans="1:29" ht="150.75" customHeight="1" x14ac:dyDescent="0.3">
      <c r="A4" s="57" t="s">
        <v>258</v>
      </c>
      <c r="B4" s="128">
        <v>650</v>
      </c>
      <c r="C4" s="128">
        <v>16</v>
      </c>
      <c r="AC4" t="s">
        <v>252</v>
      </c>
    </row>
    <row r="5" spans="1:29" ht="150.75" customHeight="1" x14ac:dyDescent="0.3">
      <c r="A5" s="38" t="s">
        <v>261</v>
      </c>
      <c r="B5" s="129">
        <v>550</v>
      </c>
      <c r="C5" s="129">
        <v>13</v>
      </c>
    </row>
    <row r="6" spans="1:29" ht="150.75" customHeight="1" x14ac:dyDescent="0.3">
      <c r="A6" s="38" t="s">
        <v>259</v>
      </c>
      <c r="B6" s="129">
        <v>450</v>
      </c>
      <c r="C6" s="129">
        <v>11</v>
      </c>
    </row>
    <row r="7" spans="1:29" ht="150.75" customHeight="1" x14ac:dyDescent="0.3">
      <c r="A7" s="58" t="s">
        <v>260</v>
      </c>
      <c r="B7" s="130">
        <v>360</v>
      </c>
      <c r="C7" s="130">
        <v>8</v>
      </c>
    </row>
    <row r="8" spans="1:29" ht="111.95" customHeight="1" x14ac:dyDescent="0.3">
      <c r="A8" s="19"/>
      <c r="B8" s="20"/>
      <c r="C8" s="20"/>
    </row>
    <row r="9" spans="1:29" ht="111.95" customHeight="1" x14ac:dyDescent="0.3">
      <c r="A9" s="19"/>
      <c r="B9" s="20"/>
      <c r="C9" s="20"/>
    </row>
    <row r="10" spans="1:29" ht="111.95" customHeight="1" x14ac:dyDescent="0.3">
      <c r="A10" s="19"/>
      <c r="B10" s="20"/>
      <c r="C10" s="20"/>
    </row>
    <row r="11" spans="1:29" ht="111.95" customHeight="1" x14ac:dyDescent="0.3">
      <c r="A11" s="19"/>
      <c r="B11" s="20"/>
      <c r="C11" s="20"/>
    </row>
    <row r="12" spans="1:29" ht="111.95" customHeight="1" x14ac:dyDescent="0.3">
      <c r="A12" s="19"/>
      <c r="B12" s="20"/>
      <c r="C12" s="20"/>
    </row>
    <row r="13" spans="1:29" ht="111.95" customHeight="1" x14ac:dyDescent="0.3">
      <c r="A13" s="19"/>
      <c r="B13" s="20"/>
      <c r="C13" s="20"/>
    </row>
    <row r="14" spans="1:29" ht="111.95" customHeight="1" x14ac:dyDescent="0.3">
      <c r="A14" s="19"/>
      <c r="B14" s="21"/>
      <c r="C14" s="21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6" pageOrder="overThenDown" orientation="portrait" useFirstPageNumber="1" r:id="rId1"/>
  <headerFooter>
    <oddFooter>&amp;C&amp;30&amp;P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5:I22"/>
  <sheetViews>
    <sheetView view="pageBreakPreview" zoomScale="85" zoomScaleSheetLayoutView="85" workbookViewId="0">
      <selection activeCell="A11" sqref="A11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5" spans="1:9" x14ac:dyDescent="0.3">
      <c r="C5" s="204"/>
      <c r="D5" s="204"/>
      <c r="E5" s="204"/>
      <c r="F5" s="204"/>
      <c r="G5" s="204"/>
    </row>
    <row r="6" spans="1:9" x14ac:dyDescent="0.3">
      <c r="C6" s="204"/>
      <c r="D6" s="204"/>
      <c r="E6" s="204"/>
      <c r="F6" s="204"/>
      <c r="G6" s="204"/>
    </row>
    <row r="7" spans="1:9" x14ac:dyDescent="0.3">
      <c r="C7" s="204"/>
      <c r="D7" s="204"/>
      <c r="E7" s="204"/>
      <c r="F7" s="204"/>
      <c r="G7" s="204"/>
    </row>
    <row r="8" spans="1:9" ht="21" customHeight="1" x14ac:dyDescent="0.3">
      <c r="A8" s="205" t="s">
        <v>608</v>
      </c>
      <c r="B8" s="205"/>
      <c r="C8" s="205"/>
      <c r="D8" s="205"/>
      <c r="E8" s="205"/>
      <c r="F8" s="205"/>
      <c r="G8" s="205"/>
      <c r="H8" s="205"/>
      <c r="I8" s="205"/>
    </row>
    <row r="9" spans="1:9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</row>
    <row r="10" spans="1:9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3" customFormat="1" ht="27.75" customHeight="1" x14ac:dyDescent="0.3">
      <c r="G18" s="22"/>
      <c r="H18"/>
      <c r="I18"/>
    </row>
    <row r="19" spans="7:9" s="23" customFormat="1" ht="27.75" customHeight="1" x14ac:dyDescent="0.3">
      <c r="G19" s="22"/>
      <c r="H19"/>
      <c r="I19"/>
    </row>
    <row r="20" spans="7:9" s="23" customFormat="1" ht="27.75" customHeight="1" x14ac:dyDescent="0.3">
      <c r="G20" s="22"/>
      <c r="H20"/>
      <c r="I20"/>
    </row>
    <row r="21" spans="7:9" s="23" customFormat="1" ht="30" customHeight="1" x14ac:dyDescent="0.3">
      <c r="G21" s="22"/>
      <c r="H21"/>
      <c r="I21"/>
    </row>
    <row r="22" spans="7:9" s="23" customFormat="1" ht="27.75" customHeight="1" x14ac:dyDescent="0.3">
      <c r="G22" s="22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rgb="FFFFFF00"/>
  </sheetPr>
  <dimension ref="A1:AG17"/>
  <sheetViews>
    <sheetView view="pageBreakPreview" topLeftCell="A4" zoomScale="40" zoomScaleSheetLayoutView="40" workbookViewId="0">
      <selection activeCell="M7" sqref="M7"/>
    </sheetView>
  </sheetViews>
  <sheetFormatPr defaultRowHeight="19.5" x14ac:dyDescent="0.3"/>
  <cols>
    <col min="1" max="2" width="29.625" style="1" customWidth="1"/>
    <col min="3" max="7" width="29.625" style="2" customWidth="1"/>
  </cols>
  <sheetData>
    <row r="1" spans="1:33" ht="165.75" customHeight="1" x14ac:dyDescent="0.3">
      <c r="A1" s="227" t="s">
        <v>267</v>
      </c>
      <c r="B1" s="227"/>
      <c r="C1" s="227"/>
      <c r="D1" s="227"/>
      <c r="E1" s="227"/>
      <c r="F1" s="227"/>
      <c r="G1" s="227"/>
    </row>
    <row r="2" spans="1:33" ht="39.950000000000003" customHeight="1" x14ac:dyDescent="0.3">
      <c r="A2" s="207" t="s">
        <v>269</v>
      </c>
      <c r="B2" s="207"/>
      <c r="C2" s="207"/>
      <c r="D2" s="207"/>
      <c r="E2" s="207"/>
      <c r="F2" s="207"/>
      <c r="G2" s="207"/>
    </row>
    <row r="3" spans="1:33" ht="97.5" customHeight="1" x14ac:dyDescent="0.3">
      <c r="A3" s="239" t="s">
        <v>130</v>
      </c>
      <c r="B3" s="237" t="s">
        <v>162</v>
      </c>
      <c r="C3" s="238"/>
      <c r="D3" s="237" t="s">
        <v>262</v>
      </c>
      <c r="E3" s="238"/>
      <c r="F3" s="237" t="s">
        <v>263</v>
      </c>
      <c r="G3" s="238"/>
    </row>
    <row r="4" spans="1:33" ht="97.5" customHeight="1" x14ac:dyDescent="0.3">
      <c r="A4" s="240"/>
      <c r="B4" s="37" t="s">
        <v>264</v>
      </c>
      <c r="C4" s="37" t="s">
        <v>265</v>
      </c>
      <c r="D4" s="37" t="s">
        <v>264</v>
      </c>
      <c r="E4" s="37" t="s">
        <v>265</v>
      </c>
      <c r="F4" s="37" t="s">
        <v>264</v>
      </c>
      <c r="G4" s="37" t="s">
        <v>265</v>
      </c>
    </row>
    <row r="5" spans="1:33" ht="111.95" customHeight="1" x14ac:dyDescent="0.3">
      <c r="A5" s="39" t="s">
        <v>266</v>
      </c>
      <c r="B5" s="135">
        <f>D5+F5</f>
        <v>98</v>
      </c>
      <c r="C5" s="136">
        <f>E5+G5</f>
        <v>0</v>
      </c>
      <c r="D5" s="136">
        <v>89</v>
      </c>
      <c r="E5" s="136">
        <v>0</v>
      </c>
      <c r="F5" s="136">
        <v>9</v>
      </c>
      <c r="G5" s="136">
        <v>0</v>
      </c>
      <c r="AG5" t="s">
        <v>252</v>
      </c>
    </row>
    <row r="6" spans="1:33" ht="111.95" customHeight="1" x14ac:dyDescent="0.3">
      <c r="A6" s="19"/>
      <c r="B6" s="19"/>
      <c r="C6" s="20"/>
      <c r="D6" s="20"/>
      <c r="E6" s="20"/>
      <c r="F6" s="20"/>
      <c r="G6" s="20"/>
    </row>
    <row r="7" spans="1:33" ht="165.75" customHeight="1" x14ac:dyDescent="0.3">
      <c r="A7" s="227" t="s">
        <v>268</v>
      </c>
      <c r="B7" s="227"/>
      <c r="C7" s="227"/>
      <c r="D7" s="227"/>
      <c r="E7" s="227"/>
      <c r="F7" s="227"/>
      <c r="G7" s="227"/>
    </row>
    <row r="8" spans="1:33" ht="99.75" customHeight="1" x14ac:dyDescent="0.3">
      <c r="A8" s="59" t="s">
        <v>271</v>
      </c>
      <c r="B8" s="34"/>
      <c r="C8" s="34"/>
      <c r="D8" s="34"/>
      <c r="E8" s="34"/>
      <c r="F8" s="34"/>
      <c r="G8" s="34"/>
    </row>
    <row r="9" spans="1:33" ht="39.950000000000003" customHeight="1" x14ac:dyDescent="0.3">
      <c r="A9" s="207" t="s">
        <v>269</v>
      </c>
      <c r="B9" s="207"/>
      <c r="C9" s="207"/>
      <c r="D9" s="207"/>
      <c r="E9" s="207"/>
      <c r="F9" s="207"/>
      <c r="G9" s="207"/>
    </row>
    <row r="10" spans="1:33" ht="97.5" customHeight="1" x14ac:dyDescent="0.3">
      <c r="A10" s="37" t="s">
        <v>130</v>
      </c>
      <c r="B10" s="37" t="s">
        <v>162</v>
      </c>
      <c r="C10" s="37" t="s">
        <v>277</v>
      </c>
      <c r="D10" s="37" t="s">
        <v>279</v>
      </c>
      <c r="E10" s="37" t="s">
        <v>280</v>
      </c>
      <c r="F10" s="37" t="s">
        <v>281</v>
      </c>
      <c r="G10" s="37" t="s">
        <v>278</v>
      </c>
    </row>
    <row r="11" spans="1:33" ht="111.95" customHeight="1" x14ac:dyDescent="0.3">
      <c r="A11" s="39" t="s">
        <v>266</v>
      </c>
      <c r="B11" s="135">
        <f>SUM(C11:G11)</f>
        <v>89</v>
      </c>
      <c r="C11" s="136">
        <v>26</v>
      </c>
      <c r="D11" s="136">
        <v>7</v>
      </c>
      <c r="E11" s="136">
        <v>30</v>
      </c>
      <c r="F11" s="136">
        <v>19</v>
      </c>
      <c r="G11" s="136">
        <v>7</v>
      </c>
    </row>
    <row r="12" spans="1:33" ht="73.5" customHeight="1" x14ac:dyDescent="0.3">
      <c r="A12" s="19"/>
      <c r="B12" s="19"/>
      <c r="C12" s="20"/>
      <c r="D12" s="20"/>
      <c r="E12" s="20"/>
      <c r="F12" s="20"/>
      <c r="G12" s="20"/>
    </row>
    <row r="13" spans="1:33" ht="99.75" customHeight="1" x14ac:dyDescent="0.3">
      <c r="A13" s="59" t="s">
        <v>270</v>
      </c>
      <c r="B13" s="34"/>
      <c r="C13" s="34"/>
      <c r="D13" s="34"/>
      <c r="E13" s="34"/>
      <c r="F13" s="34"/>
      <c r="G13" s="34"/>
    </row>
    <row r="14" spans="1:33" ht="39.950000000000003" customHeight="1" x14ac:dyDescent="0.3">
      <c r="A14" s="207" t="s">
        <v>269</v>
      </c>
      <c r="B14" s="207"/>
      <c r="C14" s="207"/>
      <c r="D14" s="207"/>
      <c r="E14" s="207"/>
      <c r="F14" s="207"/>
      <c r="G14" s="207"/>
    </row>
    <row r="15" spans="1:33" ht="97.5" customHeight="1" x14ac:dyDescent="0.3">
      <c r="A15" s="37" t="s">
        <v>130</v>
      </c>
      <c r="B15" s="37" t="s">
        <v>162</v>
      </c>
      <c r="C15" s="37" t="s">
        <v>272</v>
      </c>
      <c r="D15" s="37" t="s">
        <v>273</v>
      </c>
      <c r="E15" s="37" t="s">
        <v>274</v>
      </c>
      <c r="F15" s="37" t="s">
        <v>275</v>
      </c>
      <c r="G15" s="37" t="s">
        <v>276</v>
      </c>
    </row>
    <row r="16" spans="1:33" ht="111.95" customHeight="1" x14ac:dyDescent="0.3">
      <c r="A16" s="39" t="s">
        <v>266</v>
      </c>
      <c r="B16" s="135">
        <f>SUM(C16:G16)</f>
        <v>89</v>
      </c>
      <c r="C16" s="136">
        <v>0</v>
      </c>
      <c r="D16" s="136">
        <v>4</v>
      </c>
      <c r="E16" s="136">
        <v>20</v>
      </c>
      <c r="F16" s="136">
        <v>33</v>
      </c>
      <c r="G16" s="136">
        <v>32</v>
      </c>
    </row>
    <row r="17" spans="1:7" ht="111.95" customHeight="1" x14ac:dyDescent="0.3">
      <c r="A17" s="19"/>
      <c r="B17" s="19"/>
      <c r="C17" s="21"/>
      <c r="D17" s="21"/>
      <c r="E17" s="21"/>
      <c r="F17" s="21"/>
      <c r="G17" s="21"/>
    </row>
  </sheetData>
  <mergeCells count="9">
    <mergeCell ref="A14:G14"/>
    <mergeCell ref="A1:G1"/>
    <mergeCell ref="A2:G2"/>
    <mergeCell ref="A7:G7"/>
    <mergeCell ref="A9:G9"/>
    <mergeCell ref="F3:G3"/>
    <mergeCell ref="D3:E3"/>
    <mergeCell ref="B3:C3"/>
    <mergeCell ref="A3:A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8" pageOrder="overThenDown" orientation="portrait" useFirstPageNumber="1" r:id="rId1"/>
  <headerFooter>
    <oddFooter>&amp;C&amp;30&amp;P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rgb="FFFFFF00"/>
  </sheetPr>
  <dimension ref="A1:G48"/>
  <sheetViews>
    <sheetView tabSelected="1" view="pageBreakPreview" zoomScale="40" zoomScaleSheetLayoutView="4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10" sqref="F10"/>
    </sheetView>
  </sheetViews>
  <sheetFormatPr defaultRowHeight="19.5" x14ac:dyDescent="0.3"/>
  <cols>
    <col min="1" max="1" width="18.5" style="1" customWidth="1"/>
    <col min="2" max="2" width="41" style="1" customWidth="1"/>
    <col min="3" max="3" width="43.625" style="2" customWidth="1"/>
    <col min="4" max="4" width="1.5" customWidth="1"/>
    <col min="5" max="5" width="18.5" style="1" customWidth="1"/>
    <col min="6" max="6" width="41" style="1" customWidth="1"/>
    <col min="7" max="7" width="43.625" style="2" customWidth="1"/>
  </cols>
  <sheetData>
    <row r="1" spans="1:7" ht="165.75" customHeight="1" x14ac:dyDescent="0.3">
      <c r="A1" s="227" t="s">
        <v>377</v>
      </c>
      <c r="B1" s="227"/>
      <c r="C1" s="227"/>
      <c r="D1" s="227"/>
      <c r="E1" s="227"/>
      <c r="F1" s="227"/>
      <c r="G1" s="227"/>
    </row>
    <row r="2" spans="1:7" ht="39.950000000000003" customHeight="1" x14ac:dyDescent="0.3">
      <c r="A2" s="230"/>
      <c r="B2" s="230"/>
      <c r="C2" s="230"/>
      <c r="E2" s="230"/>
      <c r="F2" s="230"/>
      <c r="G2" s="230"/>
    </row>
    <row r="3" spans="1:7" ht="78" customHeight="1" x14ac:dyDescent="0.3">
      <c r="A3" s="51" t="s">
        <v>378</v>
      </c>
      <c r="B3" s="111" t="s">
        <v>374</v>
      </c>
      <c r="C3" s="51" t="s">
        <v>375</v>
      </c>
      <c r="D3" s="68"/>
      <c r="E3" s="51" t="s">
        <v>378</v>
      </c>
      <c r="F3" s="111" t="s">
        <v>338</v>
      </c>
      <c r="G3" s="51" t="s">
        <v>375</v>
      </c>
    </row>
    <row r="4" spans="1:7" s="114" customFormat="1" ht="78" customHeight="1" x14ac:dyDescent="0.3">
      <c r="A4" s="112">
        <v>1</v>
      </c>
      <c r="B4" s="113" t="s">
        <v>412</v>
      </c>
      <c r="C4" s="112" t="s">
        <v>452</v>
      </c>
      <c r="D4" s="68"/>
      <c r="E4" s="112">
        <v>27</v>
      </c>
      <c r="F4" s="113" t="s">
        <v>475</v>
      </c>
      <c r="G4" s="112" t="s">
        <v>476</v>
      </c>
    </row>
    <row r="5" spans="1:7" s="114" customFormat="1" ht="78" customHeight="1" x14ac:dyDescent="0.3">
      <c r="A5" s="115">
        <v>2</v>
      </c>
      <c r="B5" s="116" t="s">
        <v>431</v>
      </c>
      <c r="C5" s="115" t="s">
        <v>454</v>
      </c>
      <c r="D5" s="68"/>
      <c r="E5" s="115">
        <v>28</v>
      </c>
      <c r="F5" s="116" t="s">
        <v>477</v>
      </c>
      <c r="G5" s="115" t="s">
        <v>478</v>
      </c>
    </row>
    <row r="6" spans="1:7" s="114" customFormat="1" ht="78" customHeight="1" x14ac:dyDescent="0.3">
      <c r="A6" s="115">
        <v>3</v>
      </c>
      <c r="B6" s="116" t="s">
        <v>434</v>
      </c>
      <c r="C6" s="115" t="s">
        <v>455</v>
      </c>
      <c r="D6" s="68"/>
      <c r="E6" s="115">
        <v>29</v>
      </c>
      <c r="F6" s="116" t="s">
        <v>479</v>
      </c>
      <c r="G6" s="115" t="s">
        <v>480</v>
      </c>
    </row>
    <row r="7" spans="1:7" s="114" customFormat="1" ht="78" customHeight="1" x14ac:dyDescent="0.3">
      <c r="A7" s="115">
        <v>4</v>
      </c>
      <c r="B7" s="116" t="s">
        <v>435</v>
      </c>
      <c r="C7" s="115" t="s">
        <v>456</v>
      </c>
      <c r="D7" s="68"/>
      <c r="E7" s="115">
        <v>30</v>
      </c>
      <c r="F7" s="116" t="s">
        <v>481</v>
      </c>
      <c r="G7" s="115" t="s">
        <v>482</v>
      </c>
    </row>
    <row r="8" spans="1:7" s="114" customFormat="1" ht="78" customHeight="1" x14ac:dyDescent="0.3">
      <c r="A8" s="115">
        <v>6</v>
      </c>
      <c r="B8" s="116" t="s">
        <v>436</v>
      </c>
      <c r="C8" s="115" t="s">
        <v>457</v>
      </c>
      <c r="D8" s="68"/>
      <c r="E8" s="115">
        <v>32</v>
      </c>
      <c r="F8" s="116" t="s">
        <v>483</v>
      </c>
      <c r="G8" s="115" t="s">
        <v>484</v>
      </c>
    </row>
    <row r="9" spans="1:7" s="114" customFormat="1" ht="78" customHeight="1" x14ac:dyDescent="0.3">
      <c r="A9" s="115">
        <v>7</v>
      </c>
      <c r="B9" s="116" t="s">
        <v>437</v>
      </c>
      <c r="C9" s="115" t="s">
        <v>458</v>
      </c>
      <c r="D9" s="68"/>
      <c r="E9" s="115">
        <v>33</v>
      </c>
      <c r="F9" s="116" t="s">
        <v>485</v>
      </c>
      <c r="G9" s="115" t="s">
        <v>486</v>
      </c>
    </row>
    <row r="10" spans="1:7" s="114" customFormat="1" ht="78" customHeight="1" x14ac:dyDescent="0.3">
      <c r="A10" s="115">
        <v>8</v>
      </c>
      <c r="B10" s="116" t="s">
        <v>438</v>
      </c>
      <c r="C10" s="115" t="s">
        <v>459</v>
      </c>
      <c r="D10" s="68"/>
      <c r="E10" s="115">
        <v>34</v>
      </c>
      <c r="F10" s="116" t="s">
        <v>600</v>
      </c>
      <c r="G10" s="115" t="s">
        <v>601</v>
      </c>
    </row>
    <row r="11" spans="1:7" s="114" customFormat="1" ht="78" customHeight="1" x14ac:dyDescent="0.3">
      <c r="A11" s="115">
        <v>9</v>
      </c>
      <c r="B11" s="116" t="s">
        <v>439</v>
      </c>
      <c r="C11" s="115" t="s">
        <v>460</v>
      </c>
      <c r="D11" s="68"/>
      <c r="E11" s="115">
        <v>35</v>
      </c>
      <c r="F11" s="116" t="s">
        <v>487</v>
      </c>
      <c r="G11" s="115" t="s">
        <v>488</v>
      </c>
    </row>
    <row r="12" spans="1:7" s="114" customFormat="1" ht="78" customHeight="1" x14ac:dyDescent="0.3">
      <c r="A12" s="115">
        <v>10</v>
      </c>
      <c r="B12" s="116" t="s">
        <v>440</v>
      </c>
      <c r="C12" s="115" t="s">
        <v>461</v>
      </c>
      <c r="D12" s="68"/>
      <c r="E12" s="115">
        <v>36</v>
      </c>
      <c r="F12" s="116" t="s">
        <v>489</v>
      </c>
      <c r="G12" s="115" t="s">
        <v>490</v>
      </c>
    </row>
    <row r="13" spans="1:7" s="114" customFormat="1" ht="78" customHeight="1" x14ac:dyDescent="0.3">
      <c r="A13" s="115">
        <v>11</v>
      </c>
      <c r="B13" s="116" t="s">
        <v>441</v>
      </c>
      <c r="C13" s="115" t="s">
        <v>462</v>
      </c>
      <c r="D13" s="68"/>
      <c r="E13" s="115">
        <v>37</v>
      </c>
      <c r="F13" s="116" t="s">
        <v>491</v>
      </c>
      <c r="G13" s="115" t="s">
        <v>492</v>
      </c>
    </row>
    <row r="14" spans="1:7" s="114" customFormat="1" ht="78" customHeight="1" x14ac:dyDescent="0.3">
      <c r="A14" s="115">
        <v>12</v>
      </c>
      <c r="B14" s="116" t="s">
        <v>442</v>
      </c>
      <c r="C14" s="115" t="s">
        <v>463</v>
      </c>
      <c r="D14" s="68"/>
      <c r="E14" s="115">
        <v>38</v>
      </c>
      <c r="F14" s="116" t="s">
        <v>493</v>
      </c>
      <c r="G14" s="115" t="s">
        <v>494</v>
      </c>
    </row>
    <row r="15" spans="1:7" s="114" customFormat="1" ht="78" customHeight="1" x14ac:dyDescent="0.3">
      <c r="A15" s="115">
        <v>13</v>
      </c>
      <c r="B15" s="116" t="s">
        <v>443</v>
      </c>
      <c r="C15" s="115" t="s">
        <v>464</v>
      </c>
      <c r="D15" s="68"/>
      <c r="E15" s="115">
        <v>39</v>
      </c>
      <c r="F15" s="116" t="s">
        <v>495</v>
      </c>
      <c r="G15" s="115" t="s">
        <v>496</v>
      </c>
    </row>
    <row r="16" spans="1:7" s="114" customFormat="1" ht="78" customHeight="1" x14ac:dyDescent="0.3">
      <c r="A16" s="115">
        <v>14</v>
      </c>
      <c r="B16" s="116" t="s">
        <v>444</v>
      </c>
      <c r="C16" s="115" t="s">
        <v>465</v>
      </c>
      <c r="D16" s="68"/>
      <c r="E16" s="115">
        <v>40</v>
      </c>
      <c r="F16" s="116" t="s">
        <v>497</v>
      </c>
      <c r="G16" s="115" t="s">
        <v>498</v>
      </c>
    </row>
    <row r="17" spans="1:7" s="114" customFormat="1" ht="78" customHeight="1" x14ac:dyDescent="0.3">
      <c r="A17" s="115">
        <v>15</v>
      </c>
      <c r="B17" s="116" t="s">
        <v>466</v>
      </c>
      <c r="C17" s="115" t="s">
        <v>467</v>
      </c>
      <c r="D17" s="68"/>
      <c r="E17" s="115">
        <v>41</v>
      </c>
      <c r="F17" s="116" t="s">
        <v>501</v>
      </c>
      <c r="G17" s="115" t="s">
        <v>502</v>
      </c>
    </row>
    <row r="18" spans="1:7" s="114" customFormat="1" ht="78" customHeight="1" x14ac:dyDescent="0.3">
      <c r="A18" s="115">
        <v>17</v>
      </c>
      <c r="B18" s="116" t="s">
        <v>445</v>
      </c>
      <c r="C18" s="115" t="s">
        <v>468</v>
      </c>
      <c r="D18" s="68"/>
      <c r="E18" s="115">
        <v>42</v>
      </c>
      <c r="F18" s="116" t="s">
        <v>499</v>
      </c>
      <c r="G18" s="115" t="s">
        <v>500</v>
      </c>
    </row>
    <row r="19" spans="1:7" s="114" customFormat="1" ht="78" customHeight="1" x14ac:dyDescent="0.3">
      <c r="A19" s="115">
        <v>18</v>
      </c>
      <c r="B19" s="116" t="s">
        <v>446</v>
      </c>
      <c r="C19" s="115" t="s">
        <v>469</v>
      </c>
      <c r="D19" s="68"/>
      <c r="E19" s="115">
        <v>44</v>
      </c>
      <c r="F19" s="116" t="s">
        <v>503</v>
      </c>
      <c r="G19" s="115" t="s">
        <v>504</v>
      </c>
    </row>
    <row r="20" spans="1:7" s="114" customFormat="1" ht="78" customHeight="1" x14ac:dyDescent="0.3">
      <c r="A20" s="115">
        <v>21</v>
      </c>
      <c r="B20" s="116" t="s">
        <v>447</v>
      </c>
      <c r="C20" s="115" t="s">
        <v>470</v>
      </c>
      <c r="D20" s="68"/>
      <c r="E20" s="115">
        <v>45</v>
      </c>
      <c r="F20" s="116" t="s">
        <v>505</v>
      </c>
      <c r="G20" s="115" t="s">
        <v>506</v>
      </c>
    </row>
    <row r="21" spans="1:7" s="114" customFormat="1" ht="78" customHeight="1" x14ac:dyDescent="0.3">
      <c r="A21" s="115">
        <v>22</v>
      </c>
      <c r="B21" s="116" t="s">
        <v>448</v>
      </c>
      <c r="C21" s="115" t="s">
        <v>471</v>
      </c>
      <c r="D21" s="68"/>
      <c r="E21" s="115">
        <v>47</v>
      </c>
      <c r="F21" s="116" t="s">
        <v>507</v>
      </c>
      <c r="G21" s="115" t="s">
        <v>508</v>
      </c>
    </row>
    <row r="22" spans="1:7" s="114" customFormat="1" ht="78" customHeight="1" x14ac:dyDescent="0.3">
      <c r="A22" s="115">
        <v>23</v>
      </c>
      <c r="B22" s="116" t="s">
        <v>449</v>
      </c>
      <c r="C22" s="115" t="s">
        <v>472</v>
      </c>
      <c r="D22" s="68"/>
      <c r="E22" s="115">
        <v>48</v>
      </c>
      <c r="F22" s="116" t="s">
        <v>509</v>
      </c>
      <c r="G22" s="115" t="s">
        <v>510</v>
      </c>
    </row>
    <row r="23" spans="1:7" s="114" customFormat="1" ht="78" customHeight="1" x14ac:dyDescent="0.3">
      <c r="A23" s="115">
        <v>24</v>
      </c>
      <c r="B23" s="116" t="s">
        <v>450</v>
      </c>
      <c r="C23" s="115" t="s">
        <v>473</v>
      </c>
      <c r="D23" s="68"/>
      <c r="E23" s="115">
        <v>49</v>
      </c>
      <c r="F23" s="116" t="s">
        <v>511</v>
      </c>
      <c r="G23" s="115" t="s">
        <v>512</v>
      </c>
    </row>
    <row r="24" spans="1:7" s="114" customFormat="1" ht="78" customHeight="1" x14ac:dyDescent="0.3">
      <c r="A24" s="117">
        <v>25</v>
      </c>
      <c r="B24" s="118" t="s">
        <v>451</v>
      </c>
      <c r="C24" s="117" t="s">
        <v>474</v>
      </c>
      <c r="D24" s="68"/>
      <c r="E24" s="117">
        <v>51</v>
      </c>
      <c r="F24" s="118" t="s">
        <v>513</v>
      </c>
      <c r="G24" s="117" t="s">
        <v>514</v>
      </c>
    </row>
    <row r="25" spans="1:7" s="114" customFormat="1" ht="78" customHeight="1" x14ac:dyDescent="0.3">
      <c r="A25" s="115">
        <v>52</v>
      </c>
      <c r="B25" s="116" t="s">
        <v>515</v>
      </c>
      <c r="C25" s="115" t="s">
        <v>482</v>
      </c>
      <c r="D25" s="137"/>
      <c r="E25" s="115">
        <v>84</v>
      </c>
      <c r="F25" s="116" t="s">
        <v>558</v>
      </c>
      <c r="G25" s="115" t="s">
        <v>559</v>
      </c>
    </row>
    <row r="26" spans="1:7" s="114" customFormat="1" ht="78" customHeight="1" x14ac:dyDescent="0.3">
      <c r="A26" s="115">
        <v>53</v>
      </c>
      <c r="B26" s="116" t="s">
        <v>516</v>
      </c>
      <c r="C26" s="115" t="s">
        <v>517</v>
      </c>
      <c r="D26" s="68"/>
      <c r="E26" s="115">
        <v>85</v>
      </c>
      <c r="F26" s="116" t="s">
        <v>560</v>
      </c>
      <c r="G26" s="115" t="s">
        <v>561</v>
      </c>
    </row>
    <row r="27" spans="1:7" s="114" customFormat="1" ht="78" customHeight="1" x14ac:dyDescent="0.3">
      <c r="A27" s="115">
        <v>54</v>
      </c>
      <c r="B27" s="116" t="s">
        <v>518</v>
      </c>
      <c r="C27" s="115" t="s">
        <v>519</v>
      </c>
      <c r="D27" s="68"/>
      <c r="E27" s="115">
        <v>86</v>
      </c>
      <c r="F27" s="116" t="s">
        <v>562</v>
      </c>
      <c r="G27" s="115" t="s">
        <v>563</v>
      </c>
    </row>
    <row r="28" spans="1:7" s="114" customFormat="1" ht="78" customHeight="1" x14ac:dyDescent="0.3">
      <c r="A28" s="115">
        <v>55</v>
      </c>
      <c r="B28" s="116" t="s">
        <v>520</v>
      </c>
      <c r="C28" s="115" t="s">
        <v>521</v>
      </c>
      <c r="D28" s="68"/>
      <c r="E28" s="115">
        <v>87</v>
      </c>
      <c r="F28" s="116" t="s">
        <v>564</v>
      </c>
      <c r="G28" s="115" t="s">
        <v>565</v>
      </c>
    </row>
    <row r="29" spans="1:7" s="114" customFormat="1" ht="78" customHeight="1" x14ac:dyDescent="0.3">
      <c r="A29" s="115">
        <v>56</v>
      </c>
      <c r="B29" s="116" t="s">
        <v>522</v>
      </c>
      <c r="C29" s="115" t="s">
        <v>523</v>
      </c>
      <c r="D29" s="68"/>
      <c r="E29" s="115">
        <v>88</v>
      </c>
      <c r="F29" s="116" t="s">
        <v>566</v>
      </c>
      <c r="G29" s="115" t="s">
        <v>567</v>
      </c>
    </row>
    <row r="30" spans="1:7" s="114" customFormat="1" ht="78" customHeight="1" x14ac:dyDescent="0.3">
      <c r="A30" s="115">
        <v>57</v>
      </c>
      <c r="B30" s="116" t="s">
        <v>524</v>
      </c>
      <c r="C30" s="115" t="s">
        <v>525</v>
      </c>
      <c r="D30" s="68"/>
      <c r="E30" s="115">
        <v>89</v>
      </c>
      <c r="F30" s="116" t="s">
        <v>503</v>
      </c>
      <c r="G30" s="115" t="s">
        <v>568</v>
      </c>
    </row>
    <row r="31" spans="1:7" s="114" customFormat="1" ht="78" customHeight="1" x14ac:dyDescent="0.3">
      <c r="A31" s="115">
        <v>59</v>
      </c>
      <c r="B31" s="116" t="s">
        <v>526</v>
      </c>
      <c r="C31" s="115" t="s">
        <v>527</v>
      </c>
      <c r="D31" s="68"/>
      <c r="E31" s="115">
        <v>90</v>
      </c>
      <c r="F31" s="116" t="s">
        <v>569</v>
      </c>
      <c r="G31" s="115" t="s">
        <v>570</v>
      </c>
    </row>
    <row r="32" spans="1:7" s="114" customFormat="1" ht="78" customHeight="1" x14ac:dyDescent="0.3">
      <c r="A32" s="115">
        <v>60</v>
      </c>
      <c r="B32" s="116" t="s">
        <v>528</v>
      </c>
      <c r="C32" s="115" t="s">
        <v>529</v>
      </c>
      <c r="D32" s="68"/>
      <c r="E32" s="115">
        <v>91</v>
      </c>
      <c r="F32" s="116" t="s">
        <v>571</v>
      </c>
      <c r="G32" s="115" t="s">
        <v>572</v>
      </c>
    </row>
    <row r="33" spans="1:7" s="114" customFormat="1" ht="78" customHeight="1" x14ac:dyDescent="0.3">
      <c r="A33" s="115">
        <v>61</v>
      </c>
      <c r="B33" s="116" t="s">
        <v>530</v>
      </c>
      <c r="C33" s="115" t="s">
        <v>531</v>
      </c>
      <c r="D33" s="68"/>
      <c r="E33" s="115">
        <v>92</v>
      </c>
      <c r="F33" s="116" t="s">
        <v>573</v>
      </c>
      <c r="G33" s="115" t="s">
        <v>574</v>
      </c>
    </row>
    <row r="34" spans="1:7" s="114" customFormat="1" ht="78" customHeight="1" x14ac:dyDescent="0.3">
      <c r="A34" s="115">
        <v>63</v>
      </c>
      <c r="B34" s="116" t="s">
        <v>532</v>
      </c>
      <c r="C34" s="115" t="s">
        <v>461</v>
      </c>
      <c r="D34" s="68"/>
      <c r="E34" s="115">
        <v>93</v>
      </c>
      <c r="F34" s="116" t="s">
        <v>575</v>
      </c>
      <c r="G34" s="115" t="s">
        <v>576</v>
      </c>
    </row>
    <row r="35" spans="1:7" s="114" customFormat="1" ht="78" customHeight="1" x14ac:dyDescent="0.3">
      <c r="A35" s="115">
        <v>64</v>
      </c>
      <c r="B35" s="116" t="s">
        <v>533</v>
      </c>
      <c r="C35" s="115" t="s">
        <v>534</v>
      </c>
      <c r="D35" s="68"/>
      <c r="E35" s="115">
        <v>94</v>
      </c>
      <c r="F35" s="116" t="s">
        <v>577</v>
      </c>
      <c r="G35" s="115" t="s">
        <v>576</v>
      </c>
    </row>
    <row r="36" spans="1:7" s="114" customFormat="1" ht="78" customHeight="1" x14ac:dyDescent="0.3">
      <c r="A36" s="115">
        <v>65</v>
      </c>
      <c r="B36" s="116" t="s">
        <v>535</v>
      </c>
      <c r="C36" s="115" t="s">
        <v>536</v>
      </c>
      <c r="D36" s="68"/>
      <c r="E36" s="115">
        <v>95</v>
      </c>
      <c r="F36" s="116" t="s">
        <v>599</v>
      </c>
      <c r="G36" s="115" t="s">
        <v>578</v>
      </c>
    </row>
    <row r="37" spans="1:7" s="114" customFormat="1" ht="78" customHeight="1" x14ac:dyDescent="0.3">
      <c r="A37" s="115">
        <v>66</v>
      </c>
      <c r="B37" s="116" t="s">
        <v>537</v>
      </c>
      <c r="C37" s="115" t="s">
        <v>538</v>
      </c>
      <c r="D37" s="68"/>
      <c r="E37" s="115">
        <v>96</v>
      </c>
      <c r="F37" s="116" t="s">
        <v>579</v>
      </c>
      <c r="G37" s="115" t="s">
        <v>482</v>
      </c>
    </row>
    <row r="38" spans="1:7" s="114" customFormat="1" ht="78" customHeight="1" x14ac:dyDescent="0.3">
      <c r="A38" s="115">
        <v>67</v>
      </c>
      <c r="B38" s="116" t="s">
        <v>539</v>
      </c>
      <c r="C38" s="115" t="s">
        <v>540</v>
      </c>
      <c r="D38" s="68"/>
      <c r="E38" s="115">
        <v>97</v>
      </c>
      <c r="F38" s="116" t="s">
        <v>580</v>
      </c>
      <c r="G38" s="115" t="s">
        <v>581</v>
      </c>
    </row>
    <row r="39" spans="1:7" s="114" customFormat="1" ht="78" customHeight="1" x14ac:dyDescent="0.3">
      <c r="A39" s="115">
        <v>69</v>
      </c>
      <c r="B39" s="116" t="s">
        <v>541</v>
      </c>
      <c r="C39" s="115" t="s">
        <v>542</v>
      </c>
      <c r="D39" s="68"/>
      <c r="E39" s="115">
        <v>98</v>
      </c>
      <c r="F39" s="116" t="s">
        <v>582</v>
      </c>
      <c r="G39" s="115" t="s">
        <v>583</v>
      </c>
    </row>
    <row r="40" spans="1:7" s="114" customFormat="1" ht="78" customHeight="1" x14ac:dyDescent="0.3">
      <c r="A40" s="115">
        <v>70</v>
      </c>
      <c r="B40" s="116" t="s">
        <v>543</v>
      </c>
      <c r="C40" s="115" t="s">
        <v>517</v>
      </c>
      <c r="D40" s="68"/>
      <c r="E40" s="115">
        <v>100</v>
      </c>
      <c r="F40" s="116" t="s">
        <v>584</v>
      </c>
      <c r="G40" s="115" t="s">
        <v>585</v>
      </c>
    </row>
    <row r="41" spans="1:7" s="114" customFormat="1" ht="78" customHeight="1" x14ac:dyDescent="0.3">
      <c r="A41" s="115">
        <v>71</v>
      </c>
      <c r="B41" s="116" t="s">
        <v>544</v>
      </c>
      <c r="C41" s="115" t="s">
        <v>545</v>
      </c>
      <c r="D41" s="68"/>
      <c r="E41" s="115">
        <v>101</v>
      </c>
      <c r="F41" s="116" t="s">
        <v>586</v>
      </c>
      <c r="G41" s="115" t="s">
        <v>587</v>
      </c>
    </row>
    <row r="42" spans="1:7" s="114" customFormat="1" ht="78" customHeight="1" x14ac:dyDescent="0.3">
      <c r="A42" s="115">
        <v>74</v>
      </c>
      <c r="B42" s="116" t="s">
        <v>546</v>
      </c>
      <c r="C42" s="115" t="s">
        <v>547</v>
      </c>
      <c r="D42" s="68"/>
      <c r="E42" s="115">
        <v>102</v>
      </c>
      <c r="F42" s="116" t="s">
        <v>588</v>
      </c>
      <c r="G42" s="115" t="s">
        <v>589</v>
      </c>
    </row>
    <row r="43" spans="1:7" s="114" customFormat="1" ht="78" customHeight="1" x14ac:dyDescent="0.3">
      <c r="A43" s="115">
        <v>75</v>
      </c>
      <c r="B43" s="116" t="s">
        <v>548</v>
      </c>
      <c r="C43" s="115" t="s">
        <v>549</v>
      </c>
      <c r="D43" s="68"/>
      <c r="E43" s="115">
        <v>103</v>
      </c>
      <c r="F43" s="116" t="s">
        <v>590</v>
      </c>
      <c r="G43" s="115" t="s">
        <v>576</v>
      </c>
    </row>
    <row r="44" spans="1:7" s="114" customFormat="1" ht="78" customHeight="1" x14ac:dyDescent="0.3">
      <c r="A44" s="115">
        <v>76</v>
      </c>
      <c r="B44" s="116" t="s">
        <v>550</v>
      </c>
      <c r="C44" s="115" t="s">
        <v>551</v>
      </c>
      <c r="D44" s="68"/>
      <c r="E44" s="115">
        <v>104</v>
      </c>
      <c r="F44" s="116" t="s">
        <v>591</v>
      </c>
      <c r="G44" s="115" t="s">
        <v>592</v>
      </c>
    </row>
    <row r="45" spans="1:7" s="114" customFormat="1" ht="78" customHeight="1" x14ac:dyDescent="0.3">
      <c r="A45" s="115">
        <v>78</v>
      </c>
      <c r="B45" s="116" t="s">
        <v>552</v>
      </c>
      <c r="C45" s="115" t="s">
        <v>488</v>
      </c>
      <c r="D45" s="68"/>
      <c r="E45" s="115">
        <v>106</v>
      </c>
      <c r="F45" s="116" t="s">
        <v>593</v>
      </c>
      <c r="G45" s="115" t="s">
        <v>594</v>
      </c>
    </row>
    <row r="46" spans="1:7" s="114" customFormat="1" ht="78" customHeight="1" x14ac:dyDescent="0.3">
      <c r="A46" s="115">
        <v>81</v>
      </c>
      <c r="B46" s="116" t="s">
        <v>553</v>
      </c>
      <c r="C46" s="115" t="s">
        <v>527</v>
      </c>
      <c r="D46" s="68"/>
      <c r="E46" s="115">
        <v>107</v>
      </c>
      <c r="F46" s="116" t="s">
        <v>595</v>
      </c>
      <c r="G46" s="115" t="s">
        <v>596</v>
      </c>
    </row>
    <row r="47" spans="1:7" s="114" customFormat="1" ht="78" customHeight="1" x14ac:dyDescent="0.3">
      <c r="A47" s="115">
        <v>82</v>
      </c>
      <c r="B47" s="116" t="s">
        <v>554</v>
      </c>
      <c r="C47" s="115" t="s">
        <v>555</v>
      </c>
      <c r="D47" s="68"/>
      <c r="E47" s="115">
        <v>108</v>
      </c>
      <c r="F47" s="116" t="s">
        <v>597</v>
      </c>
      <c r="G47" s="115" t="s">
        <v>598</v>
      </c>
    </row>
    <row r="48" spans="1:7" s="114" customFormat="1" ht="78" customHeight="1" x14ac:dyDescent="0.3">
      <c r="A48" s="117">
        <v>83</v>
      </c>
      <c r="B48" s="118" t="s">
        <v>556</v>
      </c>
      <c r="C48" s="117" t="s">
        <v>557</v>
      </c>
      <c r="D48" s="137"/>
      <c r="E48" s="138" t="s">
        <v>602</v>
      </c>
      <c r="F48" s="138" t="s">
        <v>603</v>
      </c>
      <c r="G48" s="138"/>
    </row>
  </sheetData>
  <mergeCells count="3">
    <mergeCell ref="A1:G1"/>
    <mergeCell ref="A2:C2"/>
    <mergeCell ref="E2:G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9" pageOrder="overThenDown" orientation="portrait" useFirstPageNumber="1" r:id="rId1"/>
  <headerFooter>
    <oddFooter>&amp;C&amp;30&amp;P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rgb="FFFFFF00"/>
  </sheetPr>
  <dimension ref="A1:C23"/>
  <sheetViews>
    <sheetView view="pageBreakPreview" zoomScale="40" zoomScaleSheetLayoutView="40" workbookViewId="0">
      <selection activeCell="C12" sqref="C12"/>
    </sheetView>
  </sheetViews>
  <sheetFormatPr defaultRowHeight="19.5" x14ac:dyDescent="0.3"/>
  <cols>
    <col min="1" max="1" width="44.625" style="1" customWidth="1"/>
    <col min="2" max="2" width="101" style="1" customWidth="1"/>
    <col min="3" max="3" width="63.75" style="1" customWidth="1"/>
  </cols>
  <sheetData>
    <row r="1" spans="1:3" ht="165.75" customHeight="1" x14ac:dyDescent="0.3">
      <c r="A1" s="227" t="s">
        <v>379</v>
      </c>
      <c r="B1" s="227"/>
      <c r="C1" s="227"/>
    </row>
    <row r="2" spans="1:3" ht="39.950000000000003" customHeight="1" x14ac:dyDescent="0.3">
      <c r="A2" s="207" t="s">
        <v>325</v>
      </c>
      <c r="B2" s="207"/>
      <c r="C2" s="207"/>
    </row>
    <row r="3" spans="1:3" ht="90" customHeight="1" x14ac:dyDescent="0.3">
      <c r="A3" s="37" t="s">
        <v>388</v>
      </c>
      <c r="B3" s="37" t="s">
        <v>389</v>
      </c>
      <c r="C3" s="37" t="s">
        <v>375</v>
      </c>
    </row>
    <row r="4" spans="1:3" ht="90" customHeight="1" x14ac:dyDescent="0.3">
      <c r="A4" s="62">
        <v>201</v>
      </c>
      <c r="B4" s="65" t="s">
        <v>380</v>
      </c>
      <c r="C4" s="62" t="s">
        <v>390</v>
      </c>
    </row>
    <row r="5" spans="1:3" ht="90" customHeight="1" x14ac:dyDescent="0.3">
      <c r="A5" s="63">
        <v>206</v>
      </c>
      <c r="B5" s="66" t="s">
        <v>381</v>
      </c>
      <c r="C5" s="63" t="s">
        <v>391</v>
      </c>
    </row>
    <row r="6" spans="1:3" ht="90" customHeight="1" x14ac:dyDescent="0.3">
      <c r="A6" s="63">
        <v>208</v>
      </c>
      <c r="B6" s="66" t="s">
        <v>382</v>
      </c>
      <c r="C6" s="63" t="s">
        <v>627</v>
      </c>
    </row>
    <row r="7" spans="1:3" ht="90" customHeight="1" x14ac:dyDescent="0.3">
      <c r="A7" s="173">
        <v>210</v>
      </c>
      <c r="B7" s="174" t="s">
        <v>625</v>
      </c>
      <c r="C7" s="173" t="s">
        <v>626</v>
      </c>
    </row>
    <row r="8" spans="1:3" ht="90" customHeight="1" x14ac:dyDescent="0.3">
      <c r="A8" s="63">
        <v>216</v>
      </c>
      <c r="B8" s="66" t="s">
        <v>383</v>
      </c>
      <c r="C8" s="63" t="s">
        <v>392</v>
      </c>
    </row>
    <row r="9" spans="1:3" ht="90" customHeight="1" x14ac:dyDescent="0.3">
      <c r="A9" s="63">
        <v>232</v>
      </c>
      <c r="B9" s="66" t="s">
        <v>384</v>
      </c>
      <c r="C9" s="63" t="s">
        <v>393</v>
      </c>
    </row>
    <row r="10" spans="1:3" ht="90" customHeight="1" x14ac:dyDescent="0.3">
      <c r="A10" s="63">
        <v>233</v>
      </c>
      <c r="B10" s="66" t="s">
        <v>385</v>
      </c>
      <c r="C10" s="63" t="s">
        <v>349</v>
      </c>
    </row>
    <row r="11" spans="1:3" ht="90" customHeight="1" x14ac:dyDescent="0.3">
      <c r="A11" s="63">
        <v>235</v>
      </c>
      <c r="B11" s="66" t="s">
        <v>386</v>
      </c>
      <c r="C11" s="63" t="s">
        <v>627</v>
      </c>
    </row>
    <row r="12" spans="1:3" ht="90" customHeight="1" x14ac:dyDescent="0.3">
      <c r="A12" s="64">
        <v>236</v>
      </c>
      <c r="B12" s="67" t="s">
        <v>387</v>
      </c>
      <c r="C12" s="64" t="s">
        <v>392</v>
      </c>
    </row>
    <row r="13" spans="1:3" ht="73.5" customHeight="1" x14ac:dyDescent="0.3">
      <c r="A13" s="19"/>
      <c r="B13" s="19"/>
      <c r="C13" s="19"/>
    </row>
    <row r="14" spans="1:3" ht="73.5" customHeight="1" x14ac:dyDescent="0.3">
      <c r="A14" s="19"/>
      <c r="B14" s="19"/>
      <c r="C14" s="19"/>
    </row>
    <row r="15" spans="1:3" ht="73.5" customHeight="1" x14ac:dyDescent="0.3">
      <c r="A15" s="19"/>
      <c r="B15" s="19"/>
      <c r="C15" s="19"/>
    </row>
    <row r="16" spans="1:3" ht="73.5" customHeight="1" x14ac:dyDescent="0.3">
      <c r="A16" s="19"/>
      <c r="B16" s="19"/>
      <c r="C16" s="19"/>
    </row>
    <row r="17" spans="1:3" ht="73.5" customHeight="1" x14ac:dyDescent="0.3">
      <c r="A17" s="19"/>
      <c r="B17" s="19"/>
      <c r="C17" s="19"/>
    </row>
    <row r="18" spans="1:3" ht="73.5" customHeight="1" x14ac:dyDescent="0.3">
      <c r="A18" s="19"/>
      <c r="B18" s="19"/>
      <c r="C18" s="19"/>
    </row>
    <row r="19" spans="1:3" ht="73.5" customHeight="1" x14ac:dyDescent="0.3">
      <c r="A19" s="19"/>
      <c r="B19" s="19"/>
      <c r="C19" s="19"/>
    </row>
    <row r="20" spans="1:3" ht="73.5" customHeight="1" x14ac:dyDescent="0.3">
      <c r="A20" s="19"/>
      <c r="B20" s="19"/>
      <c r="C20" s="19"/>
    </row>
    <row r="21" spans="1:3" ht="73.5" customHeight="1" x14ac:dyDescent="0.3">
      <c r="A21" s="19"/>
      <c r="B21" s="19"/>
      <c r="C21" s="19"/>
    </row>
    <row r="22" spans="1:3" ht="111.95" customHeight="1" x14ac:dyDescent="0.3">
      <c r="A22" s="19"/>
      <c r="B22" s="19"/>
      <c r="C22" s="19"/>
    </row>
    <row r="23" spans="1:3" ht="30" x14ac:dyDescent="0.3">
      <c r="A23" s="19"/>
      <c r="B23" s="19"/>
      <c r="C23" s="19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1" pageOrder="overThenDown" orientation="portrait" useFirstPageNumber="1" r:id="rId1"/>
  <headerFooter>
    <oddFooter>&amp;C&amp;30&amp;P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0">
    <tabColor rgb="FFFFFF00"/>
  </sheetPr>
  <dimension ref="A1:Z13"/>
  <sheetViews>
    <sheetView view="pageBreakPreview" zoomScale="40" zoomScaleSheetLayoutView="40" workbookViewId="0">
      <selection activeCell="G6" sqref="G6"/>
    </sheetView>
  </sheetViews>
  <sheetFormatPr defaultRowHeight="19.5" x14ac:dyDescent="0.3"/>
  <cols>
    <col min="1" max="1" width="15.625" style="1" customWidth="1"/>
    <col min="2" max="2" width="34.125" style="1" customWidth="1"/>
    <col min="3" max="6" width="26.5" style="1" customWidth="1"/>
    <col min="7" max="8" width="26.5" style="2" customWidth="1"/>
  </cols>
  <sheetData>
    <row r="1" spans="1:26" ht="165.75" customHeight="1" x14ac:dyDescent="0.3">
      <c r="A1" s="227" t="s">
        <v>620</v>
      </c>
      <c r="B1" s="227"/>
      <c r="C1" s="227"/>
      <c r="D1" s="227"/>
      <c r="E1" s="227"/>
      <c r="F1" s="227"/>
      <c r="G1" s="227"/>
      <c r="H1" s="227"/>
    </row>
    <row r="2" spans="1:26" ht="39.950000000000003" customHeight="1" x14ac:dyDescent="0.3">
      <c r="A2" s="207" t="s">
        <v>282</v>
      </c>
      <c r="B2" s="207"/>
      <c r="C2" s="207"/>
      <c r="D2" s="207"/>
      <c r="E2" s="207"/>
      <c r="F2" s="207"/>
      <c r="G2" s="207"/>
      <c r="H2" s="207"/>
    </row>
    <row r="3" spans="1:26" ht="97.5" customHeight="1" x14ac:dyDescent="0.3">
      <c r="A3" s="242" t="s">
        <v>130</v>
      </c>
      <c r="B3" s="243"/>
      <c r="C3" s="237" t="s">
        <v>283</v>
      </c>
      <c r="D3" s="238"/>
      <c r="E3" s="237" t="s">
        <v>284</v>
      </c>
      <c r="F3" s="238"/>
      <c r="G3" s="237" t="s">
        <v>285</v>
      </c>
      <c r="H3" s="238"/>
    </row>
    <row r="4" spans="1:26" ht="97.5" customHeight="1" x14ac:dyDescent="0.3">
      <c r="A4" s="244"/>
      <c r="B4" s="245"/>
      <c r="C4" s="60" t="s">
        <v>289</v>
      </c>
      <c r="D4" s="60" t="s">
        <v>290</v>
      </c>
      <c r="E4" s="60" t="s">
        <v>289</v>
      </c>
      <c r="F4" s="60" t="s">
        <v>290</v>
      </c>
      <c r="G4" s="60" t="s">
        <v>289</v>
      </c>
      <c r="H4" s="60" t="s">
        <v>290</v>
      </c>
    </row>
    <row r="5" spans="1:26" ht="246.75" customHeight="1" x14ac:dyDescent="0.3">
      <c r="A5" s="241" t="s">
        <v>286</v>
      </c>
      <c r="B5" s="39" t="s">
        <v>288</v>
      </c>
      <c r="C5" s="104">
        <v>6294</v>
      </c>
      <c r="D5" s="104">
        <v>11028</v>
      </c>
      <c r="E5" s="104">
        <v>1445</v>
      </c>
      <c r="F5" s="104">
        <v>2623</v>
      </c>
      <c r="G5" s="105">
        <v>130</v>
      </c>
      <c r="H5" s="105">
        <v>446</v>
      </c>
      <c r="Z5" t="s">
        <v>252</v>
      </c>
    </row>
    <row r="6" spans="1:26" ht="246.75" customHeight="1" x14ac:dyDescent="0.3">
      <c r="A6" s="241"/>
      <c r="B6" s="39" t="s">
        <v>263</v>
      </c>
      <c r="C6" s="104">
        <v>1356</v>
      </c>
      <c r="D6" s="104">
        <v>3567</v>
      </c>
      <c r="E6" s="104">
        <v>383</v>
      </c>
      <c r="F6" s="104">
        <v>946</v>
      </c>
      <c r="G6" s="105">
        <v>51</v>
      </c>
      <c r="H6" s="105">
        <v>273</v>
      </c>
    </row>
    <row r="7" spans="1:26" ht="246.75" customHeight="1" x14ac:dyDescent="0.3">
      <c r="A7" s="241" t="s">
        <v>287</v>
      </c>
      <c r="B7" s="39" t="s">
        <v>288</v>
      </c>
      <c r="C7" s="104">
        <v>0</v>
      </c>
      <c r="D7" s="104">
        <v>0</v>
      </c>
      <c r="E7" s="104">
        <v>0</v>
      </c>
      <c r="F7" s="104">
        <v>0</v>
      </c>
      <c r="G7" s="105">
        <v>0</v>
      </c>
      <c r="H7" s="105">
        <v>0</v>
      </c>
    </row>
    <row r="8" spans="1:26" ht="246.75" customHeight="1" x14ac:dyDescent="0.3">
      <c r="A8" s="241"/>
      <c r="B8" s="39" t="s">
        <v>263</v>
      </c>
      <c r="C8" s="104">
        <v>0</v>
      </c>
      <c r="D8" s="104">
        <v>0</v>
      </c>
      <c r="E8" s="104">
        <v>0</v>
      </c>
      <c r="F8" s="104">
        <v>0</v>
      </c>
      <c r="G8" s="105">
        <v>0</v>
      </c>
      <c r="H8" s="105">
        <v>0</v>
      </c>
    </row>
    <row r="9" spans="1:26" ht="111.95" customHeight="1" x14ac:dyDescent="0.3">
      <c r="A9" s="19"/>
      <c r="B9" s="19"/>
      <c r="C9" s="19"/>
      <c r="D9" s="19"/>
      <c r="E9" s="19"/>
      <c r="F9" s="19"/>
      <c r="G9" s="20"/>
      <c r="H9" s="20"/>
    </row>
    <row r="10" spans="1:26" ht="111.95" customHeight="1" x14ac:dyDescent="0.3">
      <c r="A10" s="19"/>
      <c r="B10" s="19"/>
      <c r="C10" s="19"/>
      <c r="D10" s="19"/>
      <c r="E10" s="19"/>
      <c r="F10" s="19"/>
      <c r="G10" s="20"/>
      <c r="H10" s="20"/>
    </row>
    <row r="11" spans="1:26" ht="111.95" customHeight="1" x14ac:dyDescent="0.3">
      <c r="A11" s="19"/>
      <c r="B11" s="19"/>
      <c r="C11" s="19"/>
      <c r="D11" s="19"/>
      <c r="E11" s="19"/>
      <c r="F11" s="19"/>
      <c r="G11" s="20"/>
      <c r="H11" s="20"/>
    </row>
    <row r="12" spans="1:26" ht="111.95" customHeight="1" x14ac:dyDescent="0.3">
      <c r="A12" s="19"/>
      <c r="B12" s="19"/>
      <c r="C12" s="19"/>
      <c r="D12" s="19"/>
      <c r="E12" s="19"/>
      <c r="F12" s="19"/>
      <c r="G12" s="20"/>
      <c r="H12" s="20"/>
    </row>
    <row r="13" spans="1:26" ht="111.95" customHeight="1" x14ac:dyDescent="0.3">
      <c r="A13" s="19"/>
      <c r="B13" s="19"/>
      <c r="C13" s="19"/>
      <c r="D13" s="19"/>
      <c r="E13" s="19"/>
      <c r="F13" s="19"/>
      <c r="G13" s="21"/>
      <c r="H13" s="21"/>
    </row>
  </sheetData>
  <mergeCells count="8">
    <mergeCell ref="A5:A6"/>
    <mergeCell ref="A7:A8"/>
    <mergeCell ref="A1:H1"/>
    <mergeCell ref="A2:H2"/>
    <mergeCell ref="G3:H3"/>
    <mergeCell ref="E3:F3"/>
    <mergeCell ref="C3:D3"/>
    <mergeCell ref="A3:B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2" pageOrder="overThenDown" orientation="portrait" useFirstPageNumber="1" r:id="rId1"/>
  <headerFooter>
    <oddFooter>&amp;C&amp;30&amp;P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1"/>
  <dimension ref="A5:I22"/>
  <sheetViews>
    <sheetView view="pageBreakPreview" zoomScale="85" zoomScaleSheetLayoutView="85" workbookViewId="0">
      <selection activeCell="Q21" sqref="Q21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5" spans="1:9" x14ac:dyDescent="0.3">
      <c r="C5" s="204"/>
      <c r="D5" s="204"/>
      <c r="E5" s="204"/>
      <c r="F5" s="204"/>
      <c r="G5" s="204"/>
    </row>
    <row r="6" spans="1:9" x14ac:dyDescent="0.3">
      <c r="C6" s="204"/>
      <c r="D6" s="204"/>
      <c r="E6" s="204"/>
      <c r="F6" s="204"/>
      <c r="G6" s="204"/>
    </row>
    <row r="7" spans="1:9" x14ac:dyDescent="0.3">
      <c r="C7" s="204"/>
      <c r="D7" s="204"/>
      <c r="E7" s="204"/>
      <c r="F7" s="204"/>
      <c r="G7" s="204"/>
    </row>
    <row r="8" spans="1:9" ht="21" customHeight="1" x14ac:dyDescent="0.3">
      <c r="A8" s="205" t="s">
        <v>610</v>
      </c>
      <c r="B8" s="205"/>
      <c r="C8" s="205"/>
      <c r="D8" s="205"/>
      <c r="E8" s="205"/>
      <c r="F8" s="205"/>
      <c r="G8" s="205"/>
      <c r="H8" s="205"/>
      <c r="I8" s="205"/>
    </row>
    <row r="9" spans="1:9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</row>
    <row r="10" spans="1:9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3" customFormat="1" ht="27.75" customHeight="1" x14ac:dyDescent="0.3">
      <c r="G18" s="22"/>
      <c r="H18"/>
      <c r="I18"/>
    </row>
    <row r="19" spans="7:9" s="23" customFormat="1" ht="27.75" customHeight="1" x14ac:dyDescent="0.3">
      <c r="G19" s="22"/>
      <c r="H19"/>
      <c r="I19"/>
    </row>
    <row r="20" spans="7:9" s="23" customFormat="1" ht="27.75" customHeight="1" x14ac:dyDescent="0.3">
      <c r="G20" s="22"/>
      <c r="H20"/>
      <c r="I20"/>
    </row>
    <row r="21" spans="7:9" s="23" customFormat="1" ht="30" customHeight="1" x14ac:dyDescent="0.3">
      <c r="G21" s="22"/>
      <c r="H21"/>
      <c r="I21"/>
    </row>
    <row r="22" spans="7:9" s="23" customFormat="1" ht="27.75" customHeight="1" x14ac:dyDescent="0.3">
      <c r="G22" s="22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2">
    <tabColor rgb="FFFFFF00"/>
  </sheetPr>
  <dimension ref="A1:E17"/>
  <sheetViews>
    <sheetView view="pageBreakPreview" zoomScale="40" zoomScaleSheetLayoutView="4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A2" sqref="A2:E2"/>
    </sheetView>
  </sheetViews>
  <sheetFormatPr defaultRowHeight="19.5" x14ac:dyDescent="0.3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 x14ac:dyDescent="0.3">
      <c r="A1" s="227" t="s">
        <v>291</v>
      </c>
      <c r="B1" s="227"/>
      <c r="C1" s="227"/>
      <c r="D1" s="227"/>
      <c r="E1" s="227"/>
    </row>
    <row r="2" spans="1:5" ht="39.950000000000003" customHeight="1" x14ac:dyDescent="0.3">
      <c r="A2" s="207" t="s">
        <v>269</v>
      </c>
      <c r="B2" s="207"/>
      <c r="C2" s="207"/>
      <c r="D2" s="207"/>
      <c r="E2" s="207"/>
    </row>
    <row r="3" spans="1:5" ht="97.5" customHeight="1" x14ac:dyDescent="0.3">
      <c r="A3" s="218" t="s">
        <v>166</v>
      </c>
      <c r="B3" s="246" t="s">
        <v>162</v>
      </c>
      <c r="C3" s="248" t="s">
        <v>292</v>
      </c>
      <c r="D3" s="249"/>
      <c r="E3" s="246" t="s">
        <v>293</v>
      </c>
    </row>
    <row r="4" spans="1:5" ht="97.5" customHeight="1" x14ac:dyDescent="0.3">
      <c r="A4" s="220"/>
      <c r="B4" s="247"/>
      <c r="C4" s="53" t="s">
        <v>294</v>
      </c>
      <c r="D4" s="54" t="s">
        <v>295</v>
      </c>
      <c r="E4" s="247"/>
    </row>
    <row r="5" spans="1:5" ht="111.95" customHeight="1" x14ac:dyDescent="0.3">
      <c r="A5" s="5" t="s">
        <v>84</v>
      </c>
      <c r="B5" s="151">
        <f>C5+D5</f>
        <v>4687</v>
      </c>
      <c r="C5" s="152">
        <v>4621</v>
      </c>
      <c r="D5" s="152">
        <v>66</v>
      </c>
      <c r="E5" s="7"/>
    </row>
    <row r="6" spans="1:5" ht="111.95" customHeight="1" x14ac:dyDescent="0.3">
      <c r="A6" s="5" t="s">
        <v>85</v>
      </c>
      <c r="B6" s="151">
        <f t="shared" ref="B6:B16" si="0">C6+D6</f>
        <v>3236</v>
      </c>
      <c r="C6" s="152">
        <v>3236</v>
      </c>
      <c r="D6" s="152">
        <v>0</v>
      </c>
      <c r="E6" s="7"/>
    </row>
    <row r="7" spans="1:5" ht="111.95" customHeight="1" x14ac:dyDescent="0.3">
      <c r="A7" s="5" t="s">
        <v>86</v>
      </c>
      <c r="B7" s="151">
        <f t="shared" si="0"/>
        <v>4037</v>
      </c>
      <c r="C7" s="152">
        <v>4026</v>
      </c>
      <c r="D7" s="152">
        <v>11</v>
      </c>
      <c r="E7" s="7"/>
    </row>
    <row r="8" spans="1:5" ht="111.95" customHeight="1" x14ac:dyDescent="0.3">
      <c r="A8" s="5" t="s">
        <v>87</v>
      </c>
      <c r="B8" s="151">
        <f t="shared" si="0"/>
        <v>3172</v>
      </c>
      <c r="C8" s="152">
        <v>3013</v>
      </c>
      <c r="D8" s="152">
        <v>159</v>
      </c>
      <c r="E8" s="7"/>
    </row>
    <row r="9" spans="1:5" ht="111.95" customHeight="1" x14ac:dyDescent="0.3">
      <c r="A9" s="5" t="s">
        <v>88</v>
      </c>
      <c r="B9" s="151">
        <f t="shared" si="0"/>
        <v>2788</v>
      </c>
      <c r="C9" s="152">
        <v>2613</v>
      </c>
      <c r="D9" s="152">
        <v>175</v>
      </c>
      <c r="E9" s="7"/>
    </row>
    <row r="10" spans="1:5" ht="111.95" customHeight="1" x14ac:dyDescent="0.3">
      <c r="A10" s="5" t="s">
        <v>89</v>
      </c>
      <c r="B10" s="151">
        <f t="shared" si="0"/>
        <v>2290</v>
      </c>
      <c r="C10" s="152">
        <v>2188</v>
      </c>
      <c r="D10" s="152">
        <v>102</v>
      </c>
      <c r="E10" s="7"/>
    </row>
    <row r="11" spans="1:5" ht="111.95" customHeight="1" x14ac:dyDescent="0.3">
      <c r="A11" s="5" t="s">
        <v>90</v>
      </c>
      <c r="B11" s="151">
        <f t="shared" si="0"/>
        <v>2968</v>
      </c>
      <c r="C11" s="152">
        <v>2924</v>
      </c>
      <c r="D11" s="152">
        <v>44</v>
      </c>
      <c r="E11" s="7"/>
    </row>
    <row r="12" spans="1:5" ht="111.95" customHeight="1" x14ac:dyDescent="0.3">
      <c r="A12" s="5" t="s">
        <v>91</v>
      </c>
      <c r="B12" s="151">
        <f t="shared" si="0"/>
        <v>4942</v>
      </c>
      <c r="C12" s="152">
        <v>4843</v>
      </c>
      <c r="D12" s="152">
        <v>99</v>
      </c>
      <c r="E12" s="7"/>
    </row>
    <row r="13" spans="1:5" ht="111.95" customHeight="1" x14ac:dyDescent="0.3">
      <c r="A13" s="5" t="s">
        <v>92</v>
      </c>
      <c r="B13" s="151">
        <f t="shared" si="0"/>
        <v>4099</v>
      </c>
      <c r="C13" s="152">
        <v>4020</v>
      </c>
      <c r="D13" s="152">
        <v>79</v>
      </c>
      <c r="E13" s="7"/>
    </row>
    <row r="14" spans="1:5" ht="111.95" customHeight="1" x14ac:dyDescent="0.3">
      <c r="A14" s="5" t="s">
        <v>93</v>
      </c>
      <c r="B14" s="151">
        <f t="shared" si="0"/>
        <v>5110</v>
      </c>
      <c r="C14" s="152">
        <v>4990</v>
      </c>
      <c r="D14" s="152">
        <v>120</v>
      </c>
      <c r="E14" s="7"/>
    </row>
    <row r="15" spans="1:5" ht="111.95" customHeight="1" x14ac:dyDescent="0.3">
      <c r="A15" s="5" t="s">
        <v>94</v>
      </c>
      <c r="B15" s="151">
        <f t="shared" si="0"/>
        <v>5322</v>
      </c>
      <c r="C15" s="152">
        <v>5267</v>
      </c>
      <c r="D15" s="152">
        <v>55</v>
      </c>
      <c r="E15" s="7"/>
    </row>
    <row r="16" spans="1:5" ht="111.95" customHeight="1" x14ac:dyDescent="0.3">
      <c r="A16" s="5" t="s">
        <v>95</v>
      </c>
      <c r="B16" s="151">
        <f t="shared" si="0"/>
        <v>5410</v>
      </c>
      <c r="C16" s="152">
        <v>5390</v>
      </c>
      <c r="D16" s="152">
        <v>20</v>
      </c>
      <c r="E16" s="7"/>
    </row>
    <row r="17" spans="1:5" ht="111.95" customHeight="1" x14ac:dyDescent="0.3">
      <c r="A17" s="25" t="s">
        <v>97</v>
      </c>
      <c r="B17" s="134">
        <f>SUM(B5:B16)</f>
        <v>48061</v>
      </c>
      <c r="C17" s="134">
        <f t="shared" ref="C17:D17" si="1">SUM(C5:C16)</f>
        <v>47131</v>
      </c>
      <c r="D17" s="134">
        <f t="shared" si="1"/>
        <v>930</v>
      </c>
      <c r="E17" s="36"/>
    </row>
  </sheetData>
  <mergeCells count="6">
    <mergeCell ref="A1:E1"/>
    <mergeCell ref="A2:E2"/>
    <mergeCell ref="A3:A4"/>
    <mergeCell ref="E3:E4"/>
    <mergeCell ref="B3:B4"/>
    <mergeCell ref="C3:D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54" pageOrder="overThenDown" orientation="portrait" useFirstPageNumber="1" r:id="rId1"/>
  <headerFooter>
    <oddFooter>&amp;C&amp;30&amp;P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3">
    <tabColor rgb="FFFFFF00"/>
  </sheetPr>
  <dimension ref="A1:AG13"/>
  <sheetViews>
    <sheetView view="pageBreakPreview" zoomScale="40" zoomScaleSheetLayoutView="40" workbookViewId="0">
      <selection activeCell="A8" activeCellId="1" sqref="A2:G2 A8:G8"/>
    </sheetView>
  </sheetViews>
  <sheetFormatPr defaultRowHeight="19.5" x14ac:dyDescent="0.3"/>
  <cols>
    <col min="1" max="2" width="29.625" style="1" customWidth="1"/>
    <col min="3" max="7" width="29.625" style="2" customWidth="1"/>
  </cols>
  <sheetData>
    <row r="1" spans="1:33" ht="165.75" customHeight="1" x14ac:dyDescent="0.3">
      <c r="A1" s="227" t="s">
        <v>300</v>
      </c>
      <c r="B1" s="227"/>
      <c r="C1" s="227"/>
      <c r="D1" s="227"/>
      <c r="E1" s="227"/>
      <c r="F1" s="227"/>
      <c r="G1" s="227"/>
    </row>
    <row r="2" spans="1:33" ht="39.950000000000003" customHeight="1" x14ac:dyDescent="0.3">
      <c r="A2" s="207" t="s">
        <v>254</v>
      </c>
      <c r="B2" s="207"/>
      <c r="C2" s="207"/>
      <c r="D2" s="207"/>
      <c r="E2" s="207"/>
      <c r="F2" s="207"/>
      <c r="G2" s="207"/>
    </row>
    <row r="3" spans="1:33" ht="97.5" customHeight="1" x14ac:dyDescent="0.3">
      <c r="A3" s="239" t="s">
        <v>130</v>
      </c>
      <c r="B3" s="251" t="s">
        <v>296</v>
      </c>
      <c r="C3" s="251"/>
      <c r="D3" s="251"/>
      <c r="E3" s="239" t="s">
        <v>297</v>
      </c>
      <c r="F3" s="239" t="s">
        <v>298</v>
      </c>
      <c r="G3" s="239" t="s">
        <v>299</v>
      </c>
    </row>
    <row r="4" spans="1:33" ht="97.5" customHeight="1" x14ac:dyDescent="0.3">
      <c r="A4" s="240"/>
      <c r="B4" s="37" t="s">
        <v>302</v>
      </c>
      <c r="C4" s="37" t="s">
        <v>303</v>
      </c>
      <c r="D4" s="37" t="s">
        <v>304</v>
      </c>
      <c r="E4" s="240"/>
      <c r="F4" s="240"/>
      <c r="G4" s="240"/>
    </row>
    <row r="5" spans="1:33" ht="111.95" customHeight="1" x14ac:dyDescent="0.3">
      <c r="A5" s="39" t="s">
        <v>301</v>
      </c>
      <c r="B5" s="123">
        <v>553</v>
      </c>
      <c r="C5" s="133">
        <v>506</v>
      </c>
      <c r="D5" s="133">
        <v>585</v>
      </c>
      <c r="E5" s="133">
        <v>291</v>
      </c>
      <c r="F5" s="133">
        <v>160</v>
      </c>
      <c r="G5" s="133">
        <v>117</v>
      </c>
      <c r="AG5" t="s">
        <v>252</v>
      </c>
    </row>
    <row r="6" spans="1:33" ht="111.95" customHeight="1" x14ac:dyDescent="0.3">
      <c r="A6" s="19"/>
      <c r="B6" s="19"/>
      <c r="C6" s="20"/>
      <c r="D6" s="20"/>
      <c r="E6" s="20"/>
      <c r="F6" s="20"/>
      <c r="G6" s="20"/>
    </row>
    <row r="7" spans="1:33" ht="165.75" customHeight="1" x14ac:dyDescent="0.3">
      <c r="A7" s="227" t="s">
        <v>305</v>
      </c>
      <c r="B7" s="227"/>
      <c r="C7" s="227"/>
      <c r="D7" s="227"/>
      <c r="E7" s="227"/>
      <c r="F7" s="227"/>
      <c r="G7" s="227"/>
    </row>
    <row r="8" spans="1:33" ht="39.950000000000003" customHeight="1" x14ac:dyDescent="0.3">
      <c r="A8" s="207" t="s">
        <v>406</v>
      </c>
      <c r="B8" s="207"/>
      <c r="C8" s="207"/>
      <c r="D8" s="207"/>
      <c r="E8" s="207"/>
      <c r="F8" s="207"/>
      <c r="G8" s="207"/>
    </row>
    <row r="9" spans="1:33" ht="97.5" customHeight="1" x14ac:dyDescent="0.3">
      <c r="A9" s="252" t="s">
        <v>130</v>
      </c>
      <c r="B9" s="250" t="s">
        <v>162</v>
      </c>
      <c r="C9" s="250"/>
      <c r="D9" s="250" t="s">
        <v>306</v>
      </c>
      <c r="E9" s="250"/>
      <c r="F9" s="61" t="s">
        <v>307</v>
      </c>
      <c r="G9" s="51" t="s">
        <v>308</v>
      </c>
    </row>
    <row r="10" spans="1:33" ht="97.5" customHeight="1" x14ac:dyDescent="0.3">
      <c r="A10" s="253"/>
      <c r="B10" s="61" t="s">
        <v>310</v>
      </c>
      <c r="C10" s="61" t="s">
        <v>309</v>
      </c>
      <c r="D10" s="61" t="s">
        <v>310</v>
      </c>
      <c r="E10" s="61" t="s">
        <v>309</v>
      </c>
      <c r="F10" s="61" t="s">
        <v>310</v>
      </c>
      <c r="G10" s="61" t="s">
        <v>310</v>
      </c>
    </row>
    <row r="11" spans="1:33" ht="111.95" customHeight="1" x14ac:dyDescent="0.3">
      <c r="A11" s="39" t="s">
        <v>311</v>
      </c>
      <c r="B11" s="123">
        <f>D11+F11+G11</f>
        <v>2838000</v>
      </c>
      <c r="C11" s="131">
        <f>E11</f>
        <v>3811000</v>
      </c>
      <c r="D11" s="131">
        <v>2079000</v>
      </c>
      <c r="E11" s="131">
        <v>3811000</v>
      </c>
      <c r="F11" s="131">
        <v>528000</v>
      </c>
      <c r="G11" s="131">
        <v>231000</v>
      </c>
      <c r="AG11" t="s">
        <v>252</v>
      </c>
    </row>
    <row r="12" spans="1:33" ht="111.95" customHeight="1" x14ac:dyDescent="0.3">
      <c r="A12" s="39" t="s">
        <v>132</v>
      </c>
      <c r="B12" s="123">
        <v>0</v>
      </c>
      <c r="C12" s="131"/>
      <c r="D12" s="131">
        <v>1500</v>
      </c>
      <c r="E12" s="131">
        <v>650</v>
      </c>
      <c r="F12" s="131" t="s">
        <v>453</v>
      </c>
      <c r="G12" s="131">
        <v>1190</v>
      </c>
      <c r="AG12" t="s">
        <v>252</v>
      </c>
    </row>
    <row r="13" spans="1:33" ht="111.95" customHeight="1" x14ac:dyDescent="0.3">
      <c r="A13" s="19"/>
      <c r="B13" s="19"/>
      <c r="C13" s="21"/>
      <c r="D13" s="21"/>
      <c r="E13" s="21"/>
      <c r="F13" s="21"/>
      <c r="G13" s="21"/>
    </row>
  </sheetData>
  <mergeCells count="12">
    <mergeCell ref="A1:G1"/>
    <mergeCell ref="A2:G2"/>
    <mergeCell ref="A3:A4"/>
    <mergeCell ref="B9:C9"/>
    <mergeCell ref="D9:E9"/>
    <mergeCell ref="A7:G7"/>
    <mergeCell ref="A8:G8"/>
    <mergeCell ref="B3:D3"/>
    <mergeCell ref="G3:G4"/>
    <mergeCell ref="F3:F4"/>
    <mergeCell ref="E3:E4"/>
    <mergeCell ref="A9:A10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5" pageOrder="overThenDown" orientation="portrait" useFirstPageNumber="1" r:id="rId1"/>
  <headerFooter>
    <oddFooter>&amp;C&amp;30&amp;P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4">
    <tabColor rgb="FFFFFF00"/>
  </sheetPr>
  <dimension ref="A1:C20"/>
  <sheetViews>
    <sheetView view="pageBreakPreview" topLeftCell="A7" zoomScale="40" zoomScaleSheetLayoutView="40" workbookViewId="0">
      <selection activeCell="C14" sqref="C14"/>
    </sheetView>
  </sheetViews>
  <sheetFormatPr defaultRowHeight="19.5" x14ac:dyDescent="0.3"/>
  <cols>
    <col min="1" max="1" width="70.625" style="1" customWidth="1"/>
    <col min="2" max="2" width="65" style="1" customWidth="1"/>
    <col min="3" max="3" width="73.75" style="2" customWidth="1"/>
  </cols>
  <sheetData>
    <row r="1" spans="1:3" ht="165.75" customHeight="1" x14ac:dyDescent="0.3">
      <c r="A1" s="227" t="s">
        <v>312</v>
      </c>
      <c r="B1" s="227"/>
      <c r="C1" s="227"/>
    </row>
    <row r="2" spans="1:3" ht="99.75" customHeight="1" x14ac:dyDescent="0.3">
      <c r="A2" s="59" t="s">
        <v>313</v>
      </c>
      <c r="B2" s="34"/>
      <c r="C2" s="34"/>
    </row>
    <row r="3" spans="1:3" ht="39.950000000000003" customHeight="1" x14ac:dyDescent="0.3">
      <c r="A3" s="207" t="s">
        <v>254</v>
      </c>
      <c r="B3" s="207"/>
      <c r="C3" s="207"/>
    </row>
    <row r="4" spans="1:3" ht="90" customHeight="1" x14ac:dyDescent="0.3">
      <c r="A4" s="37" t="s">
        <v>315</v>
      </c>
      <c r="B4" s="37" t="s">
        <v>316</v>
      </c>
      <c r="C4" s="37" t="s">
        <v>317</v>
      </c>
    </row>
    <row r="5" spans="1:3" ht="90" customHeight="1" x14ac:dyDescent="0.3">
      <c r="A5" s="157" t="s">
        <v>103</v>
      </c>
      <c r="B5" s="106">
        <v>920549927</v>
      </c>
      <c r="C5" s="62" t="s">
        <v>319</v>
      </c>
    </row>
    <row r="6" spans="1:3" ht="90" customHeight="1" x14ac:dyDescent="0.3">
      <c r="A6" s="158" t="s">
        <v>104</v>
      </c>
      <c r="B6" s="107">
        <v>320272765</v>
      </c>
      <c r="C6" s="63" t="s">
        <v>318</v>
      </c>
    </row>
    <row r="7" spans="1:3" ht="90" customHeight="1" x14ac:dyDescent="0.3">
      <c r="A7" s="159" t="s">
        <v>105</v>
      </c>
      <c r="B7" s="107">
        <v>116639476</v>
      </c>
      <c r="C7" s="63" t="s">
        <v>318</v>
      </c>
    </row>
    <row r="8" spans="1:3" ht="90" customHeight="1" x14ac:dyDescent="0.3">
      <c r="A8" s="158" t="s">
        <v>106</v>
      </c>
      <c r="B8" s="107">
        <v>14784600</v>
      </c>
      <c r="C8" s="63" t="s">
        <v>318</v>
      </c>
    </row>
    <row r="9" spans="1:3" ht="90" customHeight="1" x14ac:dyDescent="0.3">
      <c r="A9" s="158" t="s">
        <v>621</v>
      </c>
      <c r="B9" s="107">
        <v>3651492</v>
      </c>
      <c r="C9" s="63" t="s">
        <v>318</v>
      </c>
    </row>
    <row r="10" spans="1:3" ht="90" customHeight="1" x14ac:dyDescent="0.3">
      <c r="A10" s="158" t="s">
        <v>322</v>
      </c>
      <c r="B10" s="107">
        <v>3405072</v>
      </c>
      <c r="C10" s="63" t="s">
        <v>318</v>
      </c>
    </row>
    <row r="11" spans="1:3" ht="90" customHeight="1" x14ac:dyDescent="0.3">
      <c r="A11" s="158" t="s">
        <v>321</v>
      </c>
      <c r="B11" s="107">
        <v>3195582</v>
      </c>
      <c r="C11" s="63" t="s">
        <v>318</v>
      </c>
    </row>
    <row r="12" spans="1:3" ht="90" customHeight="1" x14ac:dyDescent="0.3">
      <c r="A12" s="158" t="s">
        <v>622</v>
      </c>
      <c r="B12" s="107">
        <v>456954</v>
      </c>
      <c r="C12" s="63" t="s">
        <v>318</v>
      </c>
    </row>
    <row r="13" spans="1:3" ht="90" customHeight="1" x14ac:dyDescent="0.3">
      <c r="A13" s="160" t="s">
        <v>323</v>
      </c>
      <c r="B13" s="108">
        <v>5982927</v>
      </c>
      <c r="C13" s="64" t="s">
        <v>318</v>
      </c>
    </row>
    <row r="14" spans="1:3" ht="90" customHeight="1" x14ac:dyDescent="0.3">
      <c r="A14" s="161" t="s">
        <v>162</v>
      </c>
      <c r="B14" s="162">
        <f>SUM(B5:B13)</f>
        <v>1388938795</v>
      </c>
      <c r="C14" s="40"/>
    </row>
    <row r="15" spans="1:3" ht="73.5" customHeight="1" x14ac:dyDescent="0.3">
      <c r="A15" s="19"/>
      <c r="B15" s="19"/>
      <c r="C15" s="20"/>
    </row>
    <row r="16" spans="1:3" ht="99.75" customHeight="1" x14ac:dyDescent="0.3">
      <c r="A16" s="59" t="s">
        <v>314</v>
      </c>
      <c r="B16" s="34"/>
      <c r="C16" s="34"/>
    </row>
    <row r="17" spans="1:3" ht="39.950000000000003" customHeight="1" x14ac:dyDescent="0.3">
      <c r="A17" s="207" t="s">
        <v>254</v>
      </c>
      <c r="B17" s="207"/>
      <c r="C17" s="207"/>
    </row>
    <row r="18" spans="1:3" ht="97.5" customHeight="1" x14ac:dyDescent="0.3">
      <c r="A18" s="166" t="s">
        <v>623</v>
      </c>
      <c r="B18" s="37" t="s">
        <v>316</v>
      </c>
      <c r="C18" s="37" t="s">
        <v>317</v>
      </c>
    </row>
    <row r="19" spans="1:3" ht="90" customHeight="1" x14ac:dyDescent="0.3">
      <c r="A19" s="73" t="s">
        <v>320</v>
      </c>
      <c r="B19" s="109">
        <v>516960422</v>
      </c>
      <c r="C19" s="167" t="s">
        <v>624</v>
      </c>
    </row>
    <row r="20" spans="1:3" ht="111.95" customHeight="1" x14ac:dyDescent="0.3">
      <c r="A20" s="19"/>
      <c r="B20" s="19"/>
      <c r="C20" s="21"/>
    </row>
  </sheetData>
  <mergeCells count="3">
    <mergeCell ref="A3:C3"/>
    <mergeCell ref="A17:C17"/>
    <mergeCell ref="A1:C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6" pageOrder="overThenDown" orientation="portrait" useFirstPageNumber="1" r:id="rId1"/>
  <headerFooter>
    <oddFooter>&amp;C&amp;30&amp;P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5"/>
  <dimension ref="A5:I22"/>
  <sheetViews>
    <sheetView view="pageBreakPreview" zoomScale="85" zoomScaleSheetLayoutView="85" workbookViewId="0">
      <selection activeCell="F17" sqref="F17"/>
    </sheetView>
  </sheetViews>
  <sheetFormatPr defaultRowHeight="20.25" x14ac:dyDescent="0.3"/>
  <cols>
    <col min="1" max="1" width="9" style="23"/>
    <col min="2" max="2" width="7.25" style="23" customWidth="1"/>
    <col min="3" max="6" width="8.25" style="23" customWidth="1"/>
    <col min="7" max="7" width="8.25" style="22" customWidth="1"/>
  </cols>
  <sheetData>
    <row r="5" spans="1:9" x14ac:dyDescent="0.3">
      <c r="C5" s="204"/>
      <c r="D5" s="204"/>
      <c r="E5" s="204"/>
      <c r="F5" s="204"/>
      <c r="G5" s="204"/>
    </row>
    <row r="6" spans="1:9" x14ac:dyDescent="0.3">
      <c r="C6" s="204"/>
      <c r="D6" s="204"/>
      <c r="E6" s="204"/>
      <c r="F6" s="204"/>
      <c r="G6" s="204"/>
    </row>
    <row r="7" spans="1:9" x14ac:dyDescent="0.3">
      <c r="C7" s="204"/>
      <c r="D7" s="204"/>
      <c r="E7" s="204"/>
      <c r="F7" s="204"/>
      <c r="G7" s="204"/>
    </row>
    <row r="8" spans="1:9" ht="21" customHeight="1" x14ac:dyDescent="0.3">
      <c r="A8" s="205" t="s">
        <v>611</v>
      </c>
      <c r="B8" s="205"/>
      <c r="C8" s="205"/>
      <c r="D8" s="205"/>
      <c r="E8" s="205"/>
      <c r="F8" s="205"/>
      <c r="G8" s="205"/>
      <c r="H8" s="205"/>
      <c r="I8" s="205"/>
    </row>
    <row r="9" spans="1:9" ht="20.25" customHeight="1" x14ac:dyDescent="0.3">
      <c r="A9" s="205"/>
      <c r="B9" s="205"/>
      <c r="C9" s="205"/>
      <c r="D9" s="205"/>
      <c r="E9" s="205"/>
      <c r="F9" s="205"/>
      <c r="G9" s="205"/>
      <c r="H9" s="205"/>
      <c r="I9" s="205"/>
    </row>
    <row r="10" spans="1:9" ht="30" customHeight="1" x14ac:dyDescent="0.3">
      <c r="A10" s="205"/>
      <c r="B10" s="205"/>
      <c r="C10" s="205"/>
      <c r="D10" s="205"/>
      <c r="E10" s="205"/>
      <c r="F10" s="205"/>
      <c r="G10" s="205"/>
      <c r="H10" s="205"/>
      <c r="I10" s="205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3" customFormat="1" ht="27.75" customHeight="1" x14ac:dyDescent="0.3">
      <c r="G18" s="22"/>
      <c r="H18"/>
      <c r="I18"/>
    </row>
    <row r="19" spans="7:9" s="23" customFormat="1" ht="27.75" customHeight="1" x14ac:dyDescent="0.3">
      <c r="G19" s="22"/>
      <c r="H19"/>
      <c r="I19"/>
    </row>
    <row r="20" spans="7:9" s="23" customFormat="1" ht="27.75" customHeight="1" x14ac:dyDescent="0.3">
      <c r="G20" s="22"/>
      <c r="H20"/>
      <c r="I20"/>
    </row>
    <row r="21" spans="7:9" s="23" customFormat="1" ht="30" customHeight="1" x14ac:dyDescent="0.3">
      <c r="G21" s="22"/>
      <c r="H21"/>
      <c r="I21"/>
    </row>
    <row r="22" spans="7:9" s="23" customFormat="1" ht="27.75" customHeight="1" x14ac:dyDescent="0.3">
      <c r="G22" s="22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6">
    <tabColor rgb="FFFFFF00"/>
  </sheetPr>
  <dimension ref="A1:C17"/>
  <sheetViews>
    <sheetView view="pageBreakPreview" zoomScale="40" zoomScaleSheetLayoutView="40" workbookViewId="0">
      <selection activeCell="A2" sqref="A2:C2"/>
    </sheetView>
  </sheetViews>
  <sheetFormatPr defaultRowHeight="19.5" x14ac:dyDescent="0.3"/>
  <cols>
    <col min="1" max="1" width="44.625" style="1" customWidth="1"/>
    <col min="2" max="2" width="70" style="1" customWidth="1"/>
    <col min="3" max="3" width="94.75" style="1" customWidth="1"/>
  </cols>
  <sheetData>
    <row r="1" spans="1:3" ht="165.75" customHeight="1" x14ac:dyDescent="0.3">
      <c r="A1" s="227" t="s">
        <v>324</v>
      </c>
      <c r="B1" s="227"/>
      <c r="C1" s="227"/>
    </row>
    <row r="2" spans="1:3" ht="39.950000000000003" customHeight="1" x14ac:dyDescent="0.3">
      <c r="A2" s="207" t="s">
        <v>325</v>
      </c>
      <c r="B2" s="207"/>
      <c r="C2" s="207"/>
    </row>
    <row r="3" spans="1:3" ht="90" customHeight="1" x14ac:dyDescent="0.3">
      <c r="A3" s="69" t="s">
        <v>408</v>
      </c>
      <c r="B3" s="37" t="s">
        <v>329</v>
      </c>
      <c r="C3" s="37" t="s">
        <v>326</v>
      </c>
    </row>
    <row r="4" spans="1:3" ht="90" customHeight="1" x14ac:dyDescent="0.3">
      <c r="A4" s="70" t="s">
        <v>407</v>
      </c>
      <c r="B4" s="62" t="s">
        <v>328</v>
      </c>
      <c r="C4" s="62" t="s">
        <v>332</v>
      </c>
    </row>
    <row r="5" spans="1:3" ht="90" customHeight="1" x14ac:dyDescent="0.3">
      <c r="A5" s="71" t="s">
        <v>409</v>
      </c>
      <c r="B5" s="63" t="s">
        <v>330</v>
      </c>
      <c r="C5" s="63" t="s">
        <v>333</v>
      </c>
    </row>
    <row r="6" spans="1:3" ht="90" customHeight="1" x14ac:dyDescent="0.3">
      <c r="A6" s="72" t="s">
        <v>410</v>
      </c>
      <c r="B6" s="64" t="s">
        <v>331</v>
      </c>
      <c r="C6" s="64" t="s">
        <v>334</v>
      </c>
    </row>
    <row r="7" spans="1:3" ht="73.5" customHeight="1" x14ac:dyDescent="0.3">
      <c r="A7" s="19"/>
      <c r="B7" s="19"/>
      <c r="C7" s="19"/>
    </row>
    <row r="8" spans="1:3" ht="73.5" customHeight="1" x14ac:dyDescent="0.3">
      <c r="A8" s="19"/>
      <c r="B8" s="19"/>
      <c r="C8" s="19"/>
    </row>
    <row r="9" spans="1:3" ht="73.5" customHeight="1" x14ac:dyDescent="0.3">
      <c r="A9" s="19"/>
      <c r="B9" s="19"/>
      <c r="C9" s="19"/>
    </row>
    <row r="10" spans="1:3" ht="73.5" customHeight="1" x14ac:dyDescent="0.3">
      <c r="A10" s="19"/>
      <c r="B10" s="19"/>
      <c r="C10" s="19"/>
    </row>
    <row r="11" spans="1:3" ht="73.5" customHeight="1" x14ac:dyDescent="0.3">
      <c r="A11" s="19"/>
      <c r="B11" s="19"/>
      <c r="C11" s="19"/>
    </row>
    <row r="12" spans="1:3" ht="73.5" customHeight="1" x14ac:dyDescent="0.3">
      <c r="A12" s="19"/>
      <c r="B12" s="19"/>
      <c r="C12" s="19"/>
    </row>
    <row r="13" spans="1:3" ht="73.5" customHeight="1" x14ac:dyDescent="0.3">
      <c r="A13" s="19"/>
      <c r="B13" s="19"/>
      <c r="C13" s="19"/>
    </row>
    <row r="14" spans="1:3" ht="73.5" customHeight="1" x14ac:dyDescent="0.3">
      <c r="A14" s="19"/>
      <c r="B14" s="19"/>
      <c r="C14" s="19"/>
    </row>
    <row r="15" spans="1:3" ht="73.5" customHeight="1" x14ac:dyDescent="0.3">
      <c r="A15" s="19"/>
      <c r="B15" s="19"/>
      <c r="C15" s="19"/>
    </row>
    <row r="16" spans="1:3" ht="73.5" customHeight="1" x14ac:dyDescent="0.3">
      <c r="A16" s="19"/>
      <c r="B16" s="19"/>
      <c r="C16" s="19"/>
    </row>
    <row r="17" spans="1:3" ht="111.95" customHeight="1" x14ac:dyDescent="0.3">
      <c r="A17" s="19"/>
      <c r="B17" s="19"/>
      <c r="C17" s="19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8" pageOrder="overThenDown" orientation="portrait" useFirstPageNumber="1" r:id="rId1"/>
  <headerFooter>
    <oddFooter>&amp;C&amp;30&amp;P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7">
    <tabColor rgb="FFFFFF00"/>
  </sheetPr>
  <dimension ref="A1:G19"/>
  <sheetViews>
    <sheetView view="pageBreakPreview" topLeftCell="A4" zoomScale="40" zoomScaleSheetLayoutView="40" workbookViewId="0">
      <selection activeCell="F11" sqref="F11"/>
    </sheetView>
  </sheetViews>
  <sheetFormatPr defaultRowHeight="19.5" x14ac:dyDescent="0.3"/>
  <cols>
    <col min="1" max="1" width="40.5" style="1" customWidth="1"/>
    <col min="2" max="2" width="26.5" style="1" customWidth="1"/>
    <col min="3" max="3" width="37" style="2" customWidth="1"/>
    <col min="4" max="4" width="1.5" customWidth="1"/>
    <col min="5" max="5" width="40.5" style="1" customWidth="1"/>
    <col min="6" max="6" width="26.5" style="1" customWidth="1"/>
    <col min="7" max="7" width="37" style="2" customWidth="1"/>
  </cols>
  <sheetData>
    <row r="1" spans="1:7" ht="165.75" customHeight="1" x14ac:dyDescent="0.3">
      <c r="A1" s="227" t="s">
        <v>376</v>
      </c>
      <c r="B1" s="227"/>
      <c r="C1" s="227"/>
      <c r="D1" s="227"/>
      <c r="E1" s="227"/>
      <c r="F1" s="227"/>
      <c r="G1" s="227"/>
    </row>
    <row r="2" spans="1:7" ht="99.75" customHeight="1" x14ac:dyDescent="0.3">
      <c r="A2" s="59" t="s">
        <v>353</v>
      </c>
      <c r="B2" s="34"/>
      <c r="C2" s="34"/>
      <c r="E2" s="59"/>
      <c r="F2" s="34"/>
      <c r="G2" s="34"/>
    </row>
    <row r="3" spans="1:7" ht="39.950000000000003" customHeight="1" x14ac:dyDescent="0.3">
      <c r="A3" s="230"/>
      <c r="B3" s="230"/>
      <c r="C3" s="230"/>
      <c r="E3" s="230"/>
      <c r="F3" s="230"/>
      <c r="G3" s="230"/>
    </row>
    <row r="4" spans="1:7" ht="90" customHeight="1" x14ac:dyDescent="0.3">
      <c r="A4" s="96" t="s">
        <v>433</v>
      </c>
      <c r="B4" s="37" t="s">
        <v>338</v>
      </c>
      <c r="C4" s="37" t="s">
        <v>327</v>
      </c>
      <c r="E4" s="96" t="s">
        <v>433</v>
      </c>
      <c r="F4" s="37" t="s">
        <v>338</v>
      </c>
      <c r="G4" s="37" t="s">
        <v>327</v>
      </c>
    </row>
    <row r="5" spans="1:7" ht="90" customHeight="1" x14ac:dyDescent="0.3">
      <c r="A5" s="62" t="s">
        <v>407</v>
      </c>
      <c r="B5" s="62" t="s">
        <v>337</v>
      </c>
      <c r="C5" s="62" t="s">
        <v>344</v>
      </c>
      <c r="E5" s="119" t="s">
        <v>418</v>
      </c>
      <c r="F5" s="119" t="s">
        <v>357</v>
      </c>
      <c r="G5" s="119" t="s">
        <v>362</v>
      </c>
    </row>
    <row r="6" spans="1:7" ht="90" customHeight="1" x14ac:dyDescent="0.3">
      <c r="A6" s="63" t="s">
        <v>413</v>
      </c>
      <c r="B6" s="63"/>
      <c r="C6" s="63" t="s">
        <v>345</v>
      </c>
      <c r="E6" s="120" t="s">
        <v>354</v>
      </c>
      <c r="F6" s="120" t="s">
        <v>358</v>
      </c>
      <c r="G6" s="120" t="s">
        <v>363</v>
      </c>
    </row>
    <row r="7" spans="1:7" ht="90" customHeight="1" x14ac:dyDescent="0.3">
      <c r="A7" s="63" t="s">
        <v>414</v>
      </c>
      <c r="B7" s="63" t="s">
        <v>368</v>
      </c>
      <c r="C7" s="63" t="s">
        <v>346</v>
      </c>
      <c r="E7" s="120" t="s">
        <v>419</v>
      </c>
      <c r="F7" s="120" t="s">
        <v>432</v>
      </c>
      <c r="G7" s="120" t="s">
        <v>350</v>
      </c>
    </row>
    <row r="8" spans="1:7" ht="90" customHeight="1" x14ac:dyDescent="0.3">
      <c r="A8" s="63" t="s">
        <v>415</v>
      </c>
      <c r="B8" s="63" t="s">
        <v>340</v>
      </c>
      <c r="C8" s="63" t="s">
        <v>347</v>
      </c>
      <c r="E8" s="120" t="s">
        <v>420</v>
      </c>
      <c r="F8" s="120"/>
      <c r="G8" s="120" t="s">
        <v>364</v>
      </c>
    </row>
    <row r="9" spans="1:7" ht="90" customHeight="1" x14ac:dyDescent="0.3">
      <c r="A9" s="63" t="s">
        <v>411</v>
      </c>
      <c r="B9" s="63" t="s">
        <v>368</v>
      </c>
      <c r="C9" s="63" t="s">
        <v>348</v>
      </c>
      <c r="E9" s="120" t="s">
        <v>421</v>
      </c>
      <c r="F9" s="120" t="s">
        <v>359</v>
      </c>
      <c r="G9" s="120" t="s">
        <v>365</v>
      </c>
    </row>
    <row r="10" spans="1:7" ht="90" customHeight="1" x14ac:dyDescent="0.3">
      <c r="A10" s="63" t="s">
        <v>416</v>
      </c>
      <c r="B10" s="63" t="s">
        <v>369</v>
      </c>
      <c r="C10" s="63" t="s">
        <v>349</v>
      </c>
      <c r="E10" s="120" t="s">
        <v>422</v>
      </c>
      <c r="F10" s="120"/>
      <c r="G10" s="120" t="s">
        <v>366</v>
      </c>
    </row>
    <row r="11" spans="1:7" ht="90" customHeight="1" x14ac:dyDescent="0.3">
      <c r="A11" s="63" t="s">
        <v>417</v>
      </c>
      <c r="B11" s="63" t="s">
        <v>341</v>
      </c>
      <c r="C11" s="63" t="s">
        <v>350</v>
      </c>
      <c r="E11" s="120" t="s">
        <v>423</v>
      </c>
      <c r="F11" s="120" t="s">
        <v>360</v>
      </c>
      <c r="G11" s="120" t="s">
        <v>366</v>
      </c>
    </row>
    <row r="12" spans="1:7" ht="90" customHeight="1" x14ac:dyDescent="0.3">
      <c r="A12" s="63" t="s">
        <v>335</v>
      </c>
      <c r="B12" s="63" t="s">
        <v>342</v>
      </c>
      <c r="C12" s="63" t="s">
        <v>351</v>
      </c>
      <c r="E12" s="120" t="s">
        <v>355</v>
      </c>
      <c r="F12" s="120"/>
      <c r="G12" s="120" t="s">
        <v>363</v>
      </c>
    </row>
    <row r="13" spans="1:7" ht="90" customHeight="1" x14ac:dyDescent="0.3">
      <c r="A13" s="64" t="s">
        <v>336</v>
      </c>
      <c r="B13" s="64" t="s">
        <v>343</v>
      </c>
      <c r="C13" s="64" t="s">
        <v>352</v>
      </c>
      <c r="E13" s="121" t="s">
        <v>356</v>
      </c>
      <c r="F13" s="121" t="s">
        <v>361</v>
      </c>
      <c r="G13" s="121" t="s">
        <v>367</v>
      </c>
    </row>
    <row r="14" spans="1:7" ht="73.5" customHeight="1" x14ac:dyDescent="0.3">
      <c r="A14" s="19"/>
      <c r="B14" s="19"/>
      <c r="C14" s="20"/>
      <c r="E14" s="19"/>
      <c r="F14" s="19"/>
      <c r="G14" s="20"/>
    </row>
    <row r="15" spans="1:7" ht="99.75" customHeight="1" x14ac:dyDescent="0.3">
      <c r="A15" s="59" t="s">
        <v>370</v>
      </c>
      <c r="B15" s="34"/>
      <c r="C15" s="34"/>
      <c r="E15" s="59"/>
      <c r="F15" s="34"/>
      <c r="G15" s="34"/>
    </row>
    <row r="16" spans="1:7" ht="39.950000000000003" customHeight="1" x14ac:dyDescent="0.3">
      <c r="A16" s="257"/>
      <c r="B16" s="257"/>
      <c r="C16" s="257"/>
      <c r="E16" s="257"/>
      <c r="F16" s="257"/>
      <c r="G16" s="257"/>
    </row>
    <row r="17" spans="1:7" ht="97.5" customHeight="1" x14ac:dyDescent="0.3">
      <c r="A17" s="251" t="s">
        <v>339</v>
      </c>
      <c r="B17" s="251"/>
      <c r="C17" s="251"/>
      <c r="D17" s="255" t="s">
        <v>374</v>
      </c>
      <c r="E17" s="255"/>
      <c r="F17" s="251" t="s">
        <v>375</v>
      </c>
      <c r="G17" s="251"/>
    </row>
    <row r="18" spans="1:7" ht="90" customHeight="1" x14ac:dyDescent="0.3">
      <c r="A18" s="254" t="s">
        <v>371</v>
      </c>
      <c r="B18" s="254"/>
      <c r="C18" s="254"/>
      <c r="D18" s="256" t="s">
        <v>372</v>
      </c>
      <c r="E18" s="256"/>
      <c r="F18" s="254" t="s">
        <v>373</v>
      </c>
      <c r="G18" s="254"/>
    </row>
    <row r="19" spans="1:7" ht="111.95" customHeight="1" x14ac:dyDescent="0.3">
      <c r="A19" s="19"/>
      <c r="B19" s="19"/>
      <c r="C19" s="21"/>
      <c r="E19" s="19"/>
      <c r="F19" s="19"/>
      <c r="G19" s="21"/>
    </row>
  </sheetData>
  <mergeCells count="11">
    <mergeCell ref="A3:C3"/>
    <mergeCell ref="A16:C16"/>
    <mergeCell ref="E3:G3"/>
    <mergeCell ref="E16:G16"/>
    <mergeCell ref="A1:G1"/>
    <mergeCell ref="A18:C18"/>
    <mergeCell ref="D17:E17"/>
    <mergeCell ref="D18:E18"/>
    <mergeCell ref="F17:G17"/>
    <mergeCell ref="F18:G18"/>
    <mergeCell ref="A17:C17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9" pageOrder="overThenDown" orientation="portrait" useFirstPageNumber="1" r:id="rId1"/>
  <headerFooter>
    <oddFooter>&amp;C&amp;30&amp;P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3:J22"/>
  <sheetViews>
    <sheetView view="pageBreakPreview" zoomScaleSheetLayoutView="100" workbookViewId="0">
      <selection activeCell="P12" sqref="P12"/>
    </sheetView>
  </sheetViews>
  <sheetFormatPr defaultRowHeight="20.25" x14ac:dyDescent="0.3"/>
  <cols>
    <col min="1" max="1" width="9" style="23"/>
    <col min="2" max="2" width="7.25" style="23" customWidth="1"/>
    <col min="3" max="6" width="9.25" style="23" customWidth="1"/>
    <col min="7" max="7" width="9.25" style="22" customWidth="1"/>
    <col min="9" max="9" width="12.75" customWidth="1"/>
  </cols>
  <sheetData>
    <row r="3" spans="1:10" x14ac:dyDescent="0.3">
      <c r="C3" s="258" t="s">
        <v>429</v>
      </c>
      <c r="D3" s="258"/>
      <c r="E3" s="258"/>
      <c r="F3" s="258"/>
      <c r="G3" s="258"/>
    </row>
    <row r="4" spans="1:10" x14ac:dyDescent="0.3">
      <c r="C4" s="258"/>
      <c r="D4" s="258"/>
      <c r="E4" s="258"/>
      <c r="F4" s="258"/>
      <c r="G4" s="258"/>
    </row>
    <row r="5" spans="1:10" ht="21" thickBot="1" x14ac:dyDescent="0.35">
      <c r="C5" s="259"/>
      <c r="D5" s="259"/>
      <c r="E5" s="259"/>
      <c r="F5" s="259"/>
      <c r="G5" s="259"/>
    </row>
    <row r="6" spans="1:10" ht="30.75" thickTop="1" x14ac:dyDescent="0.3">
      <c r="C6" s="24"/>
      <c r="D6" s="24"/>
      <c r="E6" s="24"/>
      <c r="F6" s="24"/>
      <c r="G6" s="24"/>
    </row>
    <row r="8" spans="1:10" ht="39.950000000000003" customHeight="1" x14ac:dyDescent="0.3">
      <c r="A8" s="42"/>
      <c r="B8" s="42"/>
      <c r="C8" s="23" t="s">
        <v>394</v>
      </c>
      <c r="D8" s="23" t="s">
        <v>607</v>
      </c>
      <c r="H8" s="22"/>
      <c r="I8" s="22"/>
      <c r="J8" s="43"/>
    </row>
    <row r="9" spans="1:10" ht="39.950000000000003" customHeight="1" x14ac:dyDescent="0.3">
      <c r="A9" s="42"/>
      <c r="B9" s="42"/>
      <c r="C9" s="23" t="s">
        <v>395</v>
      </c>
      <c r="D9" s="23" t="str">
        <f>D8</f>
        <v xml:space="preserve"> 2020년 3월</v>
      </c>
      <c r="H9" s="22"/>
      <c r="I9" s="22"/>
      <c r="J9" s="43"/>
    </row>
    <row r="10" spans="1:10" ht="39.950000000000003" customHeight="1" x14ac:dyDescent="0.3">
      <c r="A10" s="42"/>
      <c r="B10" s="42"/>
      <c r="C10" s="23" t="s">
        <v>396</v>
      </c>
      <c r="D10" s="23" t="s">
        <v>397</v>
      </c>
      <c r="H10" s="22"/>
      <c r="I10" s="22"/>
      <c r="J10" s="43"/>
    </row>
    <row r="11" spans="1:10" ht="39.950000000000003" customHeight="1" x14ac:dyDescent="0.3">
      <c r="A11" s="42"/>
      <c r="B11" s="42"/>
      <c r="C11" s="23" t="s">
        <v>398</v>
      </c>
      <c r="D11" s="23" t="s">
        <v>399</v>
      </c>
      <c r="H11" s="22"/>
      <c r="I11" s="22"/>
      <c r="J11" s="43"/>
    </row>
    <row r="12" spans="1:10" ht="39.950000000000003" customHeight="1" x14ac:dyDescent="0.3">
      <c r="A12" s="42"/>
      <c r="B12" s="42"/>
      <c r="C12" s="23" t="s">
        <v>400</v>
      </c>
      <c r="D12" s="23" t="s">
        <v>401</v>
      </c>
      <c r="H12" s="22"/>
      <c r="I12" s="22"/>
      <c r="J12" s="43"/>
    </row>
    <row r="13" spans="1:10" ht="39.950000000000003" customHeight="1" x14ac:dyDescent="0.3">
      <c r="A13" s="42"/>
      <c r="B13" s="42"/>
      <c r="D13" s="23" t="s">
        <v>402</v>
      </c>
      <c r="H13" s="22"/>
      <c r="I13" s="22"/>
      <c r="J13" s="43"/>
    </row>
    <row r="14" spans="1:10" ht="39.950000000000003" customHeight="1" x14ac:dyDescent="0.3">
      <c r="A14" s="42"/>
      <c r="B14" s="42"/>
      <c r="D14" s="23" t="s">
        <v>430</v>
      </c>
      <c r="H14" s="22"/>
      <c r="I14" s="22"/>
      <c r="J14" s="43"/>
    </row>
    <row r="15" spans="1:10" ht="39.950000000000003" customHeight="1" x14ac:dyDescent="0.3">
      <c r="A15" s="42"/>
      <c r="B15" s="42"/>
      <c r="D15" s="23" t="s">
        <v>403</v>
      </c>
      <c r="H15" s="22"/>
      <c r="I15" s="22"/>
      <c r="J15" s="43"/>
    </row>
    <row r="16" spans="1:10" ht="39.950000000000003" customHeight="1" x14ac:dyDescent="0.3">
      <c r="A16" s="42"/>
      <c r="B16" s="42"/>
      <c r="D16" s="23" t="s">
        <v>404</v>
      </c>
      <c r="H16" s="22"/>
      <c r="I16" s="22"/>
      <c r="J16" s="43"/>
    </row>
    <row r="17" spans="1:10" ht="39.950000000000003" customHeight="1" x14ac:dyDescent="0.3">
      <c r="A17" s="42"/>
      <c r="B17" s="42"/>
      <c r="C17" s="23" t="s">
        <v>405</v>
      </c>
      <c r="H17" s="22"/>
      <c r="I17" s="22"/>
      <c r="J17" s="43"/>
    </row>
    <row r="18" spans="1:10" ht="27.75" customHeight="1" x14ac:dyDescent="0.3">
      <c r="A18" s="42"/>
      <c r="B18" s="42"/>
      <c r="C18" s="42"/>
      <c r="D18" s="42"/>
      <c r="E18" s="42"/>
      <c r="F18" s="42"/>
      <c r="G18" s="43"/>
      <c r="H18" s="43"/>
      <c r="I18" s="43"/>
      <c r="J18" s="43"/>
    </row>
    <row r="19" spans="1:10" ht="30" customHeight="1" x14ac:dyDescent="0.3">
      <c r="A19" s="42"/>
      <c r="B19" s="42"/>
      <c r="C19" s="42"/>
      <c r="D19" s="42"/>
      <c r="E19" s="42"/>
      <c r="F19" s="42"/>
      <c r="G19" s="43"/>
      <c r="H19" s="43"/>
      <c r="I19" s="43"/>
      <c r="J19" s="43"/>
    </row>
    <row r="20" spans="1:10" ht="27.75" customHeight="1" x14ac:dyDescent="0.3">
      <c r="A20" s="42"/>
      <c r="B20" s="42"/>
      <c r="C20" s="42"/>
      <c r="D20" s="42"/>
      <c r="E20" s="42"/>
      <c r="F20" s="42"/>
      <c r="G20" s="43"/>
      <c r="H20" s="43"/>
      <c r="I20" s="43"/>
      <c r="J20" s="43"/>
    </row>
    <row r="22" spans="1:10" ht="18" x14ac:dyDescent="0.3">
      <c r="A22" s="260"/>
      <c r="B22" s="260"/>
      <c r="C22" s="260"/>
      <c r="D22" s="260"/>
      <c r="E22" s="260"/>
      <c r="F22" s="260"/>
      <c r="G22" s="260"/>
      <c r="H22" s="260"/>
      <c r="I22" s="260"/>
    </row>
  </sheetData>
  <mergeCells count="2">
    <mergeCell ref="C3:G5"/>
    <mergeCell ref="A22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40</vt:i4>
      </vt:variant>
      <vt:variant>
        <vt:lpstr>이름 지정된 범위</vt:lpstr>
      </vt:variant>
      <vt:variant>
        <vt:i4>37</vt:i4>
      </vt:variant>
    </vt:vector>
  </HeadingPairs>
  <TitlesOfParts>
    <vt:vector size="77" baseType="lpstr">
      <vt:lpstr>겉표지</vt:lpstr>
      <vt:lpstr>참고사항</vt:lpstr>
      <vt:lpstr>차례</vt:lpstr>
      <vt:lpstr>제1장 위탁판매사업</vt:lpstr>
      <vt:lpstr>1. 연도별 어업별 위판고</vt:lpstr>
      <vt:lpstr>2. 연도별 월별 위판고</vt:lpstr>
      <vt:lpstr>3.어업별 위판고</vt:lpstr>
      <vt:lpstr>4. 수협별 위판고</vt:lpstr>
      <vt:lpstr>5.어종별 위판고 및 단가</vt:lpstr>
      <vt:lpstr>6~7.최고최저평균위판고</vt:lpstr>
      <vt:lpstr>8.월중 최고최저위판고</vt:lpstr>
      <vt:lpstr>9.어업별 척당 1회 평균 위판고</vt:lpstr>
      <vt:lpstr>10.선상 경매 현황</vt:lpstr>
      <vt:lpstr>11.수입수산물 위판고</vt:lpstr>
      <vt:lpstr>제2장 어가동향</vt:lpstr>
      <vt:lpstr>1.어업별 평균어가</vt:lpstr>
      <vt:lpstr>2.어종별 평균어가</vt:lpstr>
      <vt:lpstr>제3장 어선입항</vt:lpstr>
      <vt:lpstr>1.어업별 입항척수</vt:lpstr>
      <vt:lpstr>제4장 선어유통</vt:lpstr>
      <vt:lpstr>1.지역별 반출량</vt:lpstr>
      <vt:lpstr>2.이용배분 동향</vt:lpstr>
      <vt:lpstr>제4장 이용가공사업</vt:lpstr>
      <vt:lpstr>1. 어종별 동결냉장량 및 금액</vt:lpstr>
      <vt:lpstr>2~3. 동결냉장어종별출고량, 얼음판매량</vt:lpstr>
      <vt:lpstr>4. 어업별 어선 급수량 및 금액</vt:lpstr>
      <vt:lpstr>5.상자(규격별) 이용료율</vt:lpstr>
      <vt:lpstr>제5장 중도매인및매매참가인</vt:lpstr>
      <vt:lpstr>1~2. 중도매인수 및 분포</vt:lpstr>
      <vt:lpstr>3.중도매인현황</vt:lpstr>
      <vt:lpstr>4.매매참가인현황</vt:lpstr>
      <vt:lpstr>5. 중매인 최고 및 평균 매상</vt:lpstr>
      <vt:lpstr>제6장 기타</vt:lpstr>
      <vt:lpstr>1.취업근로자수</vt:lpstr>
      <vt:lpstr>2~3. 노임 및 어상자 단가</vt:lpstr>
      <vt:lpstr>4.환원사업</vt:lpstr>
      <vt:lpstr>제7장 부록</vt:lpstr>
      <vt:lpstr>1.임원현황</vt:lpstr>
      <vt:lpstr>2.간부직원현황</vt:lpstr>
      <vt:lpstr>어시장의 동태</vt:lpstr>
      <vt:lpstr>'1. 어종별 동결냉장량 및 금액'!Print_Area</vt:lpstr>
      <vt:lpstr>'1. 연도별 어업별 위판고'!Print_Area</vt:lpstr>
      <vt:lpstr>'1.어업별 입항척수'!Print_Area</vt:lpstr>
      <vt:lpstr>'1.어업별 평균어가'!Print_Area</vt:lpstr>
      <vt:lpstr>'1.임원현황'!Print_Area</vt:lpstr>
      <vt:lpstr>'1.지역별 반출량'!Print_Area</vt:lpstr>
      <vt:lpstr>'1.취업근로자수'!Print_Area</vt:lpstr>
      <vt:lpstr>'1~2. 중도매인수 및 분포'!Print_Area</vt:lpstr>
      <vt:lpstr>'10.선상 경매 현황'!Print_Area</vt:lpstr>
      <vt:lpstr>'11.수입수산물 위판고'!Print_Area</vt:lpstr>
      <vt:lpstr>'2. 연도별 월별 위판고'!Print_Area</vt:lpstr>
      <vt:lpstr>'2.간부직원현황'!Print_Area</vt:lpstr>
      <vt:lpstr>'2.이용배분 동향'!Print_Area</vt:lpstr>
      <vt:lpstr>'2~3. 노임 및 어상자 단가'!Print_Area</vt:lpstr>
      <vt:lpstr>'3.어업별 위판고'!Print_Area</vt:lpstr>
      <vt:lpstr>'3.중도매인현황'!Print_Area</vt:lpstr>
      <vt:lpstr>'4. 수협별 위판고'!Print_Area</vt:lpstr>
      <vt:lpstr>'4. 어업별 어선 급수량 및 금액'!Print_Area</vt:lpstr>
      <vt:lpstr>'4.매매참가인현황'!Print_Area</vt:lpstr>
      <vt:lpstr>'4.환원사업'!Print_Area</vt:lpstr>
      <vt:lpstr>'5. 중매인 최고 및 평균 매상'!Print_Area</vt:lpstr>
      <vt:lpstr>'5.상자(규격별) 이용료율'!Print_Area</vt:lpstr>
      <vt:lpstr>'5.어종별 위판고 및 단가'!Print_Area</vt:lpstr>
      <vt:lpstr>'6~7.최고최저평균위판고'!Print_Area</vt:lpstr>
      <vt:lpstr>'8.월중 최고최저위판고'!Print_Area</vt:lpstr>
      <vt:lpstr>'9.어업별 척당 1회 평균 위판고'!Print_Area</vt:lpstr>
      <vt:lpstr>'어시장의 동태'!Print_Area</vt:lpstr>
      <vt:lpstr>'제1장 위탁판매사업'!Print_Area</vt:lpstr>
      <vt:lpstr>'제2장 어가동향'!Print_Area</vt:lpstr>
      <vt:lpstr>'제3장 어선입항'!Print_Area</vt:lpstr>
      <vt:lpstr>'제4장 선어유통'!Print_Area</vt:lpstr>
      <vt:lpstr>'제4장 이용가공사업'!Print_Area</vt:lpstr>
      <vt:lpstr>'제5장 중도매인및매매참가인'!Print_Area</vt:lpstr>
      <vt:lpstr>'제6장 기타'!Print_Area</vt:lpstr>
      <vt:lpstr>'제7장 부록'!Print_Area</vt:lpstr>
      <vt:lpstr>참고사항!Print_Area</vt:lpstr>
      <vt:lpstr>'3.중도매인현황'!Print_Titles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2020-03-31T04:30:35Z</cp:lastPrinted>
  <dcterms:created xsi:type="dcterms:W3CDTF">2020-01-14T01:49:59Z</dcterms:created>
  <dcterms:modified xsi:type="dcterms:W3CDTF">2020-03-31T04:34:03Z</dcterms:modified>
</cp:coreProperties>
</file>