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windows10\Desktop\동태지\2022년동태지\"/>
    </mc:Choice>
  </mc:AlternateContent>
  <xr:revisionPtr revIDLastSave="0" documentId="13_ncr:1_{B1603415-D396-44F8-8F69-3E8AD9DF49F2}" xr6:coauthVersionLast="47" xr6:coauthVersionMax="47" xr10:uidLastSave="{00000000-0000-0000-0000-000000000000}"/>
  <bookViews>
    <workbookView xWindow="-120" yWindow="-120" windowWidth="29040" windowHeight="15840" tabRatio="864" firstSheet="27" activeTab="36" xr2:uid="{00000000-000D-0000-FFFF-FFFF00000000}"/>
  </bookViews>
  <sheets>
    <sheet name="겉표지" sheetId="3" r:id="rId1"/>
    <sheet name="참고사항" sheetId="6" r:id="rId2"/>
    <sheet name="차례" sheetId="7" r:id="rId3"/>
    <sheet name="제1장 위탁판매사업" sheetId="8" r:id="rId4"/>
    <sheet name="1. 연도별 어업별 위판고" sheetId="1" r:id="rId5"/>
    <sheet name="2. 연도별 월별 위판고" sheetId="9" r:id="rId6"/>
    <sheet name="3.어업별 위판고" sheetId="10" r:id="rId7"/>
    <sheet name="4. 수협별 위판고" sheetId="11" r:id="rId8"/>
    <sheet name="5.어종별 위판고 및 단가" sheetId="12" r:id="rId9"/>
    <sheet name="6~7.최고최저평균위판고" sheetId="13" r:id="rId10"/>
    <sheet name="8.월중 최고최저위판고" sheetId="31" r:id="rId11"/>
    <sheet name="9.어업별 척당 1회 평균 위판고" sheetId="18" r:id="rId12"/>
    <sheet name="10.선상 경매 현황" sheetId="19" r:id="rId13"/>
    <sheet name="11.수입수산물 위판고" sheetId="20" r:id="rId14"/>
    <sheet name="제2장 어가동향" sheetId="21" r:id="rId15"/>
    <sheet name="1.어업별 평균어가" sheetId="22" r:id="rId16"/>
    <sheet name="2.어종별 평균어가" sheetId="23" r:id="rId17"/>
    <sheet name="제3장 어선입항" sheetId="24" r:id="rId18"/>
    <sheet name="1.어업별 입항척수" sheetId="25" r:id="rId19"/>
    <sheet name="제4장 선어유통" sheetId="26" state="hidden" r:id="rId20"/>
    <sheet name="1.지역별 반출량" sheetId="27" state="hidden" r:id="rId21"/>
    <sheet name="2.이용배분 동향" sheetId="28" state="hidden" r:id="rId22"/>
    <sheet name="제4장 이용가공사업" sheetId="29" r:id="rId23"/>
    <sheet name="1. 어종별 동결냉장량 및 금액" sheetId="30" r:id="rId24"/>
    <sheet name="2~3. 동결냉장어종별출고량, 얼음판매량" sheetId="32" r:id="rId25"/>
    <sheet name="4. 어업별 어선 급수량 및 금액" sheetId="33" r:id="rId26"/>
    <sheet name="5.상자(규격별) 이용료율" sheetId="34" r:id="rId27"/>
    <sheet name="제5장 중도매인및매매참가인" sheetId="35" r:id="rId28"/>
    <sheet name="1~2. 중도매인수 및 분포" sheetId="36" r:id="rId29"/>
    <sheet name="3.중도매인현황" sheetId="45" r:id="rId30"/>
    <sheet name="4.매매참가인현황" sheetId="46" r:id="rId31"/>
    <sheet name="5. 중매인 최고 및 평균 매상" sheetId="37" r:id="rId32"/>
    <sheet name="제6장 기타" sheetId="38" r:id="rId33"/>
    <sheet name="1.환원사업" sheetId="41" r:id="rId34"/>
    <sheet name="제7장 부록" sheetId="42" r:id="rId35"/>
    <sheet name="1.임원현황" sheetId="43" r:id="rId36"/>
    <sheet name="2.간부직원현황" sheetId="44" r:id="rId37"/>
    <sheet name="어시장의 동태" sheetId="47" r:id="rId38"/>
  </sheets>
  <definedNames>
    <definedName name="_xlnm.Print_Area" localSheetId="23">'1. 어종별 동결냉장량 및 금액'!$A$1:$V$17</definedName>
    <definedName name="_xlnm.Print_Area" localSheetId="4">'1. 연도별 어업별 위판고'!$A$1:$U$57</definedName>
    <definedName name="_xlnm.Print_Area" localSheetId="18">'1.어업별 입항척수'!$A$1:$K$17</definedName>
    <definedName name="_xlnm.Print_Area" localSheetId="15">'1.어업별 평균어가'!$A$1:$J$17</definedName>
    <definedName name="_xlnm.Print_Area" localSheetId="35">'1.임원현황'!$A$1:$C$15</definedName>
    <definedName name="_xlnm.Print_Area" localSheetId="20">'1.지역별 반출량'!$A$1:$L$16</definedName>
    <definedName name="_xlnm.Print_Area" localSheetId="33">'1.환원사업'!$A$1:$C$20</definedName>
    <definedName name="_xlnm.Print_Area" localSheetId="28">'1~2. 중도매인수 및 분포'!$A$1:$G$17</definedName>
    <definedName name="_xlnm.Print_Area" localSheetId="12">'10.선상 경매 현황'!$A$1:$V$17</definedName>
    <definedName name="_xlnm.Print_Area" localSheetId="13">'11.수입수산물 위판고'!$A$1:$J$17</definedName>
    <definedName name="_xlnm.Print_Area" localSheetId="5">'2. 연도별 월별 위판고'!$A$1:$U$17</definedName>
    <definedName name="_xlnm.Print_Area" localSheetId="36">'2.간부직원현황'!$A$1:$G$17</definedName>
    <definedName name="_xlnm.Print_Area" localSheetId="21">'2.이용배분 동향'!$A$1:$E$16</definedName>
    <definedName name="_xlnm.Print_Area" localSheetId="6">'3.어업별 위판고'!$A$1:$S$18</definedName>
    <definedName name="_xlnm.Print_Area" localSheetId="29">'3.중도매인현황'!$A$1:$G$48</definedName>
    <definedName name="_xlnm.Print_Area" localSheetId="7">'4. 수협별 위판고'!$A$1:$M$17</definedName>
    <definedName name="_xlnm.Print_Area" localSheetId="25">'4. 어업별 어선 급수량 및 금액'!$A$1:$V$18</definedName>
    <definedName name="_xlnm.Print_Area" localSheetId="30">'4.매매참가인현황'!$A$1:$C$23</definedName>
    <definedName name="_xlnm.Print_Area" localSheetId="31">'5. 중매인 최고 및 평균 매상'!$A$1:$H$13</definedName>
    <definedName name="_xlnm.Print_Area" localSheetId="26">'5.상자(규격별) 이용료율'!$A$1:$C$14</definedName>
    <definedName name="_xlnm.Print_Area" localSheetId="8">'5.어종별 위판고 및 단가'!$A$1:$Y$34</definedName>
    <definedName name="_xlnm.Print_Area" localSheetId="9">'6~7.최고최저평균위판고'!$A$1:$D$16</definedName>
    <definedName name="_xlnm.Print_Area" localSheetId="10">'8.월중 최고최저위판고'!$A$1:$I$16</definedName>
    <definedName name="_xlnm.Print_Area" localSheetId="11">'9.어업별 척당 1회 평균 위판고'!$A$1:$M$18</definedName>
    <definedName name="_xlnm.Print_Area" localSheetId="37">'어시장의 동태'!$A$1:$I$22</definedName>
    <definedName name="_xlnm.Print_Area" localSheetId="3">'제1장 위탁판매사업'!$A$1:$I$24</definedName>
    <definedName name="_xlnm.Print_Area" localSheetId="14">'제2장 어가동향'!$A$1:$I$24</definedName>
    <definedName name="_xlnm.Print_Area" localSheetId="17">'제3장 어선입항'!$A$1:$I$24</definedName>
    <definedName name="_xlnm.Print_Area" localSheetId="19">'제4장 선어유통'!$A$1:$R$24</definedName>
    <definedName name="_xlnm.Print_Area" localSheetId="22">'제4장 이용가공사업'!$A$1:$I$24</definedName>
    <definedName name="_xlnm.Print_Area" localSheetId="27">'제5장 중도매인및매매참가인'!$A$1:$I$24</definedName>
    <definedName name="_xlnm.Print_Area" localSheetId="32">'제6장 기타'!$A$1:$I$24</definedName>
    <definedName name="_xlnm.Print_Area" localSheetId="34">'제7장 부록'!$A$1:$I$24</definedName>
    <definedName name="_xlnm.Print_Area" localSheetId="1">참고사항!$A$1:$I$22</definedName>
    <definedName name="_xlnm.Print_Titles" localSheetId="29">'3.중도매인현황'!$3:$3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6" i="23" l="1"/>
  <c r="I34" i="12"/>
  <c r="D17" i="30" l="1"/>
  <c r="C17" i="30"/>
  <c r="B17" i="30"/>
  <c r="B6" i="22"/>
  <c r="B7" i="22"/>
  <c r="B8" i="22"/>
  <c r="B9" i="22"/>
  <c r="B10" i="22"/>
  <c r="B11" i="22"/>
  <c r="B12" i="22"/>
  <c r="B13" i="22"/>
  <c r="B14" i="22"/>
  <c r="B15" i="22"/>
  <c r="B16" i="22"/>
  <c r="B5" i="22"/>
  <c r="X33" i="12"/>
  <c r="F16" i="12"/>
  <c r="V6" i="19" l="1"/>
  <c r="V7" i="19"/>
  <c r="V8" i="19"/>
  <c r="V9" i="19"/>
  <c r="V10" i="19"/>
  <c r="V11" i="19"/>
  <c r="V12" i="19"/>
  <c r="V13" i="19"/>
  <c r="V14" i="19"/>
  <c r="V15" i="19"/>
  <c r="V16" i="19"/>
  <c r="V5" i="19"/>
  <c r="S6" i="19"/>
  <c r="S7" i="19"/>
  <c r="S8" i="19"/>
  <c r="S9" i="19"/>
  <c r="S10" i="19"/>
  <c r="S11" i="19"/>
  <c r="S12" i="19"/>
  <c r="S13" i="19"/>
  <c r="S14" i="19"/>
  <c r="S15" i="19"/>
  <c r="S16" i="19"/>
  <c r="S5" i="19"/>
  <c r="P6" i="19"/>
  <c r="P7" i="19"/>
  <c r="P8" i="19"/>
  <c r="P9" i="19"/>
  <c r="P10" i="19"/>
  <c r="P11" i="19"/>
  <c r="P12" i="19"/>
  <c r="P13" i="19"/>
  <c r="P14" i="19"/>
  <c r="P15" i="19"/>
  <c r="P16" i="19"/>
  <c r="P5" i="19"/>
  <c r="M9" i="19"/>
  <c r="M10" i="19"/>
  <c r="M11" i="19"/>
  <c r="M12" i="19"/>
  <c r="M13" i="19"/>
  <c r="M14" i="19"/>
  <c r="M15" i="19"/>
  <c r="M16" i="19"/>
  <c r="M6" i="19"/>
  <c r="M7" i="19"/>
  <c r="M8" i="19"/>
  <c r="M5" i="19"/>
  <c r="J6" i="19"/>
  <c r="J7" i="19"/>
  <c r="J8" i="19"/>
  <c r="J9" i="19"/>
  <c r="J10" i="19"/>
  <c r="J11" i="19"/>
  <c r="J12" i="19"/>
  <c r="J13" i="19"/>
  <c r="J14" i="19"/>
  <c r="J15" i="19"/>
  <c r="J16" i="19"/>
  <c r="J5" i="19"/>
  <c r="G6" i="19"/>
  <c r="G7" i="19"/>
  <c r="G8" i="19"/>
  <c r="G9" i="19"/>
  <c r="G10" i="19"/>
  <c r="G11" i="19"/>
  <c r="G12" i="19"/>
  <c r="G13" i="19"/>
  <c r="G14" i="19"/>
  <c r="G15" i="19"/>
  <c r="G16" i="19"/>
  <c r="G5" i="19"/>
  <c r="D6" i="19"/>
  <c r="D7" i="19"/>
  <c r="D8" i="19"/>
  <c r="D9" i="19"/>
  <c r="D10" i="19"/>
  <c r="D11" i="19"/>
  <c r="D12" i="19"/>
  <c r="D13" i="19"/>
  <c r="D14" i="19"/>
  <c r="D15" i="19"/>
  <c r="D16" i="19"/>
  <c r="D5" i="19"/>
  <c r="C6" i="19" l="1"/>
  <c r="C7" i="19"/>
  <c r="C8" i="19"/>
  <c r="C9" i="19"/>
  <c r="C10" i="19"/>
  <c r="C11" i="19"/>
  <c r="C12" i="19"/>
  <c r="C13" i="19"/>
  <c r="C14" i="19"/>
  <c r="C15" i="19"/>
  <c r="C16" i="19"/>
  <c r="C5" i="19"/>
  <c r="B6" i="19"/>
  <c r="B7" i="19"/>
  <c r="B8" i="19"/>
  <c r="B9" i="19"/>
  <c r="B10" i="19"/>
  <c r="B11" i="19"/>
  <c r="B12" i="19"/>
  <c r="B13" i="19"/>
  <c r="B14" i="19"/>
  <c r="B15" i="19"/>
  <c r="B16" i="19"/>
  <c r="B5" i="19"/>
  <c r="U17" i="9" l="1"/>
  <c r="T17" i="9"/>
  <c r="C57" i="1"/>
  <c r="F57" i="1"/>
  <c r="B57" i="1" s="1"/>
  <c r="S17" i="33" l="1"/>
  <c r="P17" i="33"/>
  <c r="M17" i="33"/>
  <c r="J17" i="33"/>
  <c r="I17" i="33"/>
  <c r="H17" i="33"/>
  <c r="G17" i="33"/>
  <c r="S16" i="33"/>
  <c r="J16" i="33" s="1"/>
  <c r="P16" i="33"/>
  <c r="M16" i="33"/>
  <c r="I16" i="33"/>
  <c r="H16" i="33"/>
  <c r="G16" i="33"/>
  <c r="S15" i="33"/>
  <c r="P15" i="33"/>
  <c r="J15" i="33" s="1"/>
  <c r="M15" i="33"/>
  <c r="I15" i="33"/>
  <c r="H15" i="33"/>
  <c r="G15" i="33"/>
  <c r="S14" i="33"/>
  <c r="P14" i="33"/>
  <c r="M14" i="33"/>
  <c r="J14" i="33" s="1"/>
  <c r="I14" i="33"/>
  <c r="H14" i="33"/>
  <c r="G14" i="33"/>
  <c r="S13" i="33"/>
  <c r="P13" i="33"/>
  <c r="M13" i="33"/>
  <c r="J13" i="33"/>
  <c r="I13" i="33"/>
  <c r="H13" i="33"/>
  <c r="G13" i="33"/>
  <c r="S12" i="33"/>
  <c r="J12" i="33" s="1"/>
  <c r="P12" i="33"/>
  <c r="M12" i="33"/>
  <c r="I12" i="33"/>
  <c r="H12" i="33"/>
  <c r="G12" i="33"/>
  <c r="S11" i="33"/>
  <c r="P11" i="33"/>
  <c r="J11" i="33" s="1"/>
  <c r="M11" i="33"/>
  <c r="I11" i="33"/>
  <c r="H11" i="33"/>
  <c r="G11" i="33"/>
  <c r="S10" i="33"/>
  <c r="P10" i="33"/>
  <c r="M10" i="33"/>
  <c r="J10" i="33" s="1"/>
  <c r="I10" i="33"/>
  <c r="H10" i="33"/>
  <c r="G10" i="33"/>
  <c r="S9" i="33"/>
  <c r="P9" i="33"/>
  <c r="M9" i="33"/>
  <c r="J9" i="33"/>
  <c r="I9" i="33"/>
  <c r="H9" i="33"/>
  <c r="G9" i="33"/>
  <c r="S8" i="33"/>
  <c r="J8" i="33" s="1"/>
  <c r="P8" i="33"/>
  <c r="M8" i="33"/>
  <c r="I8" i="33"/>
  <c r="H8" i="33"/>
  <c r="G8" i="33"/>
  <c r="S7" i="33"/>
  <c r="P7" i="33"/>
  <c r="J7" i="33" s="1"/>
  <c r="M7" i="33"/>
  <c r="I7" i="33"/>
  <c r="H7" i="33"/>
  <c r="G7" i="33"/>
  <c r="S6" i="33"/>
  <c r="P6" i="33"/>
  <c r="M6" i="33"/>
  <c r="J6" i="33" s="1"/>
  <c r="I6" i="33"/>
  <c r="H6" i="33"/>
  <c r="G6" i="33"/>
  <c r="D16" i="25"/>
  <c r="D15" i="25"/>
  <c r="D14" i="25"/>
  <c r="D13" i="25"/>
  <c r="D12" i="25"/>
  <c r="D11" i="25"/>
  <c r="D10" i="25"/>
  <c r="D9" i="25"/>
  <c r="D8" i="25"/>
  <c r="D7" i="25"/>
  <c r="D6" i="25"/>
  <c r="D5" i="25"/>
  <c r="S17" i="9"/>
  <c r="R17" i="9"/>
  <c r="Q17" i="9"/>
  <c r="P17" i="9"/>
  <c r="B17" i="22"/>
  <c r="D16" i="22" l="1"/>
  <c r="D15" i="22"/>
  <c r="D14" i="22"/>
  <c r="D13" i="22"/>
  <c r="D12" i="22"/>
  <c r="D11" i="22"/>
  <c r="D10" i="22"/>
  <c r="D9" i="22"/>
  <c r="D8" i="22"/>
  <c r="D7" i="22"/>
  <c r="D6" i="22"/>
  <c r="D5" i="22"/>
  <c r="Y33" i="12"/>
  <c r="V33" i="12"/>
  <c r="S33" i="12"/>
  <c r="P33" i="12"/>
  <c r="M33" i="12"/>
  <c r="J33" i="12"/>
  <c r="G33" i="12"/>
  <c r="D33" i="12"/>
  <c r="Y32" i="12"/>
  <c r="V32" i="12"/>
  <c r="S32" i="12"/>
  <c r="P32" i="12"/>
  <c r="M32" i="12"/>
  <c r="J32" i="12"/>
  <c r="G32" i="12"/>
  <c r="D32" i="12"/>
  <c r="Y31" i="12"/>
  <c r="V31" i="12"/>
  <c r="S31" i="12"/>
  <c r="P31" i="12"/>
  <c r="M31" i="12"/>
  <c r="J31" i="12"/>
  <c r="G31" i="12"/>
  <c r="D31" i="12"/>
  <c r="Y30" i="12"/>
  <c r="V30" i="12"/>
  <c r="S30" i="12"/>
  <c r="P30" i="12"/>
  <c r="M30" i="12"/>
  <c r="J30" i="12"/>
  <c r="G30" i="12"/>
  <c r="D30" i="12"/>
  <c r="Y29" i="12"/>
  <c r="V29" i="12"/>
  <c r="S29" i="12"/>
  <c r="P29" i="12"/>
  <c r="M29" i="12"/>
  <c r="J29" i="12"/>
  <c r="G29" i="12"/>
  <c r="D29" i="12"/>
  <c r="Y28" i="12"/>
  <c r="V28" i="12"/>
  <c r="S28" i="12"/>
  <c r="P28" i="12"/>
  <c r="M28" i="12"/>
  <c r="J28" i="12"/>
  <c r="G28" i="12"/>
  <c r="D28" i="12"/>
  <c r="Y27" i="12"/>
  <c r="V27" i="12"/>
  <c r="P27" i="12"/>
  <c r="M27" i="12"/>
  <c r="J27" i="12"/>
  <c r="G27" i="12"/>
  <c r="D27" i="12"/>
  <c r="Y26" i="12"/>
  <c r="V26" i="12"/>
  <c r="S26" i="12"/>
  <c r="P26" i="12"/>
  <c r="M26" i="12"/>
  <c r="J26" i="12"/>
  <c r="G26" i="12"/>
  <c r="D26" i="12"/>
  <c r="Y25" i="12"/>
  <c r="V25" i="12"/>
  <c r="S25" i="12"/>
  <c r="P25" i="12"/>
  <c r="M25" i="12"/>
  <c r="J25" i="12"/>
  <c r="G25" i="12"/>
  <c r="D25" i="12"/>
  <c r="Y24" i="12"/>
  <c r="V24" i="12"/>
  <c r="S24" i="12"/>
  <c r="P24" i="12"/>
  <c r="M24" i="12"/>
  <c r="J24" i="12"/>
  <c r="G24" i="12"/>
  <c r="D24" i="12"/>
  <c r="Y23" i="12"/>
  <c r="V23" i="12"/>
  <c r="S23" i="12"/>
  <c r="P23" i="12"/>
  <c r="M23" i="12"/>
  <c r="J23" i="12"/>
  <c r="G23" i="12"/>
  <c r="D23" i="12"/>
  <c r="Y22" i="12"/>
  <c r="V22" i="12"/>
  <c r="S22" i="12"/>
  <c r="P22" i="12"/>
  <c r="M22" i="12"/>
  <c r="J22" i="12"/>
  <c r="G22" i="12"/>
  <c r="D22" i="12"/>
  <c r="Y16" i="12"/>
  <c r="V16" i="12"/>
  <c r="S16" i="12"/>
  <c r="P16" i="12"/>
  <c r="M16" i="12"/>
  <c r="J16" i="12"/>
  <c r="G16" i="12"/>
  <c r="Y15" i="12"/>
  <c r="V15" i="12"/>
  <c r="S15" i="12"/>
  <c r="P15" i="12"/>
  <c r="M15" i="12"/>
  <c r="J15" i="12"/>
  <c r="G15" i="12"/>
  <c r="Y14" i="12"/>
  <c r="V14" i="12"/>
  <c r="S14" i="12"/>
  <c r="P14" i="12"/>
  <c r="M14" i="12"/>
  <c r="J14" i="12"/>
  <c r="G14" i="12"/>
  <c r="Y13" i="12"/>
  <c r="V13" i="12"/>
  <c r="S13" i="12"/>
  <c r="P13" i="12"/>
  <c r="M13" i="12"/>
  <c r="J13" i="12"/>
  <c r="G13" i="12"/>
  <c r="Y12" i="12"/>
  <c r="V12" i="12"/>
  <c r="S12" i="12"/>
  <c r="P12" i="12"/>
  <c r="M12" i="12"/>
  <c r="J12" i="12"/>
  <c r="G12" i="12"/>
  <c r="Y11" i="12"/>
  <c r="V11" i="12"/>
  <c r="S11" i="12"/>
  <c r="P11" i="12"/>
  <c r="M11" i="12"/>
  <c r="J11" i="12"/>
  <c r="G11" i="12"/>
  <c r="Y10" i="12"/>
  <c r="V10" i="12"/>
  <c r="S10" i="12"/>
  <c r="P10" i="12"/>
  <c r="M10" i="12"/>
  <c r="J10" i="12"/>
  <c r="G10" i="12"/>
  <c r="Y9" i="12"/>
  <c r="V9" i="12"/>
  <c r="S9" i="12"/>
  <c r="P9" i="12"/>
  <c r="M9" i="12"/>
  <c r="J9" i="12"/>
  <c r="G9" i="12"/>
  <c r="Y8" i="12"/>
  <c r="V8" i="12"/>
  <c r="S8" i="12"/>
  <c r="P8" i="12"/>
  <c r="M8" i="12"/>
  <c r="J8" i="12"/>
  <c r="G8" i="12"/>
  <c r="Y7" i="12"/>
  <c r="V7" i="12"/>
  <c r="S7" i="12"/>
  <c r="P7" i="12"/>
  <c r="M7" i="12"/>
  <c r="J7" i="12"/>
  <c r="G7" i="12"/>
  <c r="Y6" i="12"/>
  <c r="V6" i="12"/>
  <c r="S6" i="12"/>
  <c r="P6" i="12"/>
  <c r="M6" i="12"/>
  <c r="J6" i="12"/>
  <c r="G6" i="12"/>
  <c r="Y5" i="12"/>
  <c r="V5" i="12"/>
  <c r="S5" i="12"/>
  <c r="P5" i="12"/>
  <c r="M5" i="12"/>
  <c r="J5" i="12"/>
  <c r="G5" i="12"/>
  <c r="G17" i="10"/>
  <c r="F17" i="10"/>
  <c r="G16" i="10"/>
  <c r="F16" i="10"/>
  <c r="G15" i="10"/>
  <c r="F15" i="10"/>
  <c r="G14" i="10"/>
  <c r="F14" i="10"/>
  <c r="G13" i="10"/>
  <c r="F13" i="10"/>
  <c r="G12" i="10"/>
  <c r="F12" i="10"/>
  <c r="G11" i="10"/>
  <c r="F11" i="10"/>
  <c r="G10" i="10"/>
  <c r="F10" i="10"/>
  <c r="G9" i="10"/>
  <c r="F9" i="10"/>
  <c r="G8" i="10"/>
  <c r="F8" i="10"/>
  <c r="G7" i="10"/>
  <c r="F7" i="10"/>
  <c r="G6" i="10"/>
  <c r="F6" i="10"/>
  <c r="U56" i="1"/>
  <c r="G56" i="1"/>
  <c r="F56" i="1"/>
  <c r="B56" i="1" s="1"/>
  <c r="C56" i="1" l="1"/>
  <c r="I16" i="31"/>
  <c r="E16" i="31"/>
  <c r="I15" i="31"/>
  <c r="E15" i="31"/>
  <c r="I14" i="31"/>
  <c r="E14" i="31"/>
  <c r="I13" i="31"/>
  <c r="E13" i="31"/>
  <c r="I12" i="31"/>
  <c r="E12" i="31"/>
  <c r="I11" i="31"/>
  <c r="E11" i="31"/>
  <c r="I10" i="31"/>
  <c r="E10" i="31"/>
  <c r="I9" i="31"/>
  <c r="E9" i="31"/>
  <c r="I8" i="31"/>
  <c r="E8" i="31"/>
  <c r="I7" i="31"/>
  <c r="E7" i="31"/>
  <c r="E6" i="31"/>
  <c r="E5" i="31"/>
  <c r="G32" i="23" l="1"/>
  <c r="H32" i="23"/>
  <c r="I32" i="23"/>
  <c r="J32" i="23"/>
  <c r="K32" i="23"/>
  <c r="L32" i="23"/>
  <c r="M32" i="23"/>
  <c r="N32" i="23"/>
  <c r="O32" i="23"/>
  <c r="C16" i="23"/>
  <c r="D16" i="23"/>
  <c r="E16" i="23"/>
  <c r="F16" i="23"/>
  <c r="H16" i="23"/>
  <c r="I16" i="23"/>
  <c r="J16" i="23"/>
  <c r="K16" i="23"/>
  <c r="L16" i="23"/>
  <c r="M16" i="23"/>
  <c r="N16" i="23"/>
  <c r="O16" i="23"/>
  <c r="H17" i="22"/>
  <c r="C17" i="22"/>
  <c r="E17" i="22"/>
  <c r="F17" i="22"/>
  <c r="G17" i="22"/>
  <c r="I17" i="22"/>
  <c r="J17" i="22"/>
  <c r="C16" i="12"/>
  <c r="C15" i="12"/>
  <c r="C14" i="12"/>
  <c r="C13" i="12"/>
  <c r="B16" i="12"/>
  <c r="B15" i="12"/>
  <c r="B14" i="12"/>
  <c r="D14" i="12" s="1"/>
  <c r="B13" i="12"/>
  <c r="B12" i="12"/>
  <c r="C12" i="12"/>
  <c r="X34" i="12"/>
  <c r="W34" i="12"/>
  <c r="Q34" i="12"/>
  <c r="K34" i="12"/>
  <c r="H34" i="12"/>
  <c r="C34" i="12"/>
  <c r="B34" i="12"/>
  <c r="D34" i="12" s="1"/>
  <c r="U17" i="12"/>
  <c r="T17" i="12"/>
  <c r="R17" i="12"/>
  <c r="Q17" i="12"/>
  <c r="S17" i="12" s="1"/>
  <c r="N17" i="12"/>
  <c r="L17" i="12"/>
  <c r="K17" i="12"/>
  <c r="I17" i="12"/>
  <c r="F17" i="12"/>
  <c r="E18" i="10"/>
  <c r="D18" i="10"/>
  <c r="G55" i="1"/>
  <c r="F55" i="1"/>
  <c r="C55" i="1"/>
  <c r="B55" i="1"/>
  <c r="M17" i="12" l="1"/>
  <c r="J34" i="12"/>
  <c r="Y34" i="12"/>
  <c r="D17" i="22"/>
  <c r="D15" i="12"/>
  <c r="V17" i="12"/>
  <c r="D13" i="12"/>
  <c r="D16" i="12"/>
  <c r="D12" i="12"/>
  <c r="E17" i="12" l="1"/>
  <c r="G17" i="12" s="1"/>
  <c r="B10" i="12"/>
  <c r="B5" i="12"/>
  <c r="C16" i="11"/>
  <c r="C8" i="11"/>
  <c r="C5" i="11"/>
  <c r="C6" i="11"/>
  <c r="S18" i="10" l="1"/>
  <c r="R18" i="10"/>
  <c r="Q18" i="10"/>
  <c r="P18" i="10"/>
  <c r="O18" i="10"/>
  <c r="N18" i="10"/>
  <c r="M18" i="10"/>
  <c r="L18" i="10"/>
  <c r="K18" i="10"/>
  <c r="J18" i="10"/>
  <c r="I18" i="10"/>
  <c r="H18" i="10"/>
  <c r="C17" i="10"/>
  <c r="B17" i="10"/>
  <c r="C16" i="10"/>
  <c r="B16" i="10"/>
  <c r="C15" i="10"/>
  <c r="B15" i="10"/>
  <c r="C14" i="10"/>
  <c r="B14" i="10"/>
  <c r="C13" i="10"/>
  <c r="B13" i="10"/>
  <c r="C12" i="10"/>
  <c r="B12" i="10"/>
  <c r="C11" i="10"/>
  <c r="B11" i="10"/>
  <c r="C10" i="10"/>
  <c r="B10" i="10"/>
  <c r="C9" i="10"/>
  <c r="B9" i="10"/>
  <c r="C8" i="10"/>
  <c r="B8" i="10"/>
  <c r="C7" i="10"/>
  <c r="B7" i="10"/>
  <c r="C6" i="10"/>
  <c r="M17" i="11"/>
  <c r="L17" i="11"/>
  <c r="K17" i="11"/>
  <c r="J17" i="11"/>
  <c r="I17" i="11"/>
  <c r="G17" i="11"/>
  <c r="F17" i="11"/>
  <c r="E17" i="11"/>
  <c r="D17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B8" i="11"/>
  <c r="C7" i="11"/>
  <c r="B7" i="11"/>
  <c r="B6" i="11"/>
  <c r="B5" i="11"/>
  <c r="B16" i="11" l="1"/>
  <c r="B17" i="11" s="1"/>
  <c r="H17" i="11"/>
  <c r="F18" i="10"/>
  <c r="G18" i="10"/>
  <c r="C17" i="11"/>
  <c r="C18" i="10"/>
  <c r="B6" i="10"/>
  <c r="B18" i="10" s="1"/>
  <c r="C11" i="12" l="1"/>
  <c r="B11" i="12"/>
  <c r="C10" i="12"/>
  <c r="D10" i="12" s="1"/>
  <c r="C9" i="12"/>
  <c r="B9" i="12"/>
  <c r="C8" i="12"/>
  <c r="B8" i="12"/>
  <c r="C7" i="12"/>
  <c r="B7" i="12"/>
  <c r="C6" i="12"/>
  <c r="B6" i="12"/>
  <c r="C5" i="12"/>
  <c r="D5" i="12" s="1"/>
  <c r="D6" i="12" l="1"/>
  <c r="D9" i="12"/>
  <c r="D7" i="12"/>
  <c r="D11" i="12"/>
  <c r="D8" i="12"/>
  <c r="D9" i="47"/>
  <c r="F32" i="23"/>
  <c r="E32" i="23"/>
  <c r="D32" i="23"/>
  <c r="C32" i="23"/>
  <c r="B32" i="23"/>
  <c r="B16" i="23"/>
  <c r="B16" i="36"/>
  <c r="B11" i="36"/>
  <c r="C5" i="36"/>
  <c r="B5" i="36"/>
  <c r="B7" i="33" l="1"/>
  <c r="C7" i="33"/>
  <c r="D7" i="33"/>
  <c r="B8" i="33"/>
  <c r="C8" i="33"/>
  <c r="D8" i="33"/>
  <c r="B9" i="33"/>
  <c r="C9" i="33"/>
  <c r="D9" i="33"/>
  <c r="B10" i="33"/>
  <c r="C10" i="33"/>
  <c r="D10" i="33"/>
  <c r="B11" i="33"/>
  <c r="C11" i="33"/>
  <c r="D11" i="33"/>
  <c r="B12" i="33"/>
  <c r="C12" i="33"/>
  <c r="D12" i="33"/>
  <c r="B13" i="33"/>
  <c r="C13" i="33"/>
  <c r="D13" i="33"/>
  <c r="B14" i="33"/>
  <c r="C14" i="33"/>
  <c r="D14" i="33"/>
  <c r="B15" i="33"/>
  <c r="C15" i="33"/>
  <c r="D15" i="33"/>
  <c r="B16" i="33"/>
  <c r="C16" i="33"/>
  <c r="D16" i="33"/>
  <c r="B17" i="33"/>
  <c r="C17" i="33"/>
  <c r="D17" i="33"/>
  <c r="D6" i="33"/>
  <c r="C6" i="33"/>
  <c r="B6" i="33"/>
  <c r="B6" i="25"/>
  <c r="B7" i="25"/>
  <c r="B8" i="25"/>
  <c r="B9" i="25"/>
  <c r="B10" i="25"/>
  <c r="B11" i="25"/>
  <c r="B12" i="25"/>
  <c r="B13" i="25"/>
  <c r="B14" i="25"/>
  <c r="B15" i="25"/>
  <c r="B16" i="25"/>
  <c r="B5" i="25"/>
  <c r="D18" i="33" l="1"/>
  <c r="B14" i="41" l="1"/>
  <c r="J16" i="20"/>
  <c r="J15" i="20"/>
  <c r="J14" i="20"/>
  <c r="J13" i="20"/>
  <c r="J12" i="20"/>
  <c r="J11" i="20"/>
  <c r="J10" i="20"/>
  <c r="J9" i="20"/>
  <c r="J8" i="20"/>
  <c r="J7" i="20"/>
  <c r="J6" i="20"/>
  <c r="J5" i="20"/>
  <c r="G16" i="20"/>
  <c r="G15" i="20"/>
  <c r="G14" i="20"/>
  <c r="G13" i="20"/>
  <c r="G12" i="20"/>
  <c r="G11" i="20"/>
  <c r="G10" i="20"/>
  <c r="G9" i="20"/>
  <c r="G8" i="20"/>
  <c r="G7" i="20"/>
  <c r="G6" i="20"/>
  <c r="G5" i="20"/>
  <c r="D16" i="20"/>
  <c r="D15" i="20"/>
  <c r="D14" i="20"/>
  <c r="D13" i="20"/>
  <c r="D12" i="20"/>
  <c r="D11" i="20"/>
  <c r="D10" i="20"/>
  <c r="D9" i="20"/>
  <c r="D8" i="20"/>
  <c r="D7" i="20"/>
  <c r="D6" i="20"/>
  <c r="D5" i="20"/>
  <c r="V6" i="9" l="1"/>
  <c r="V7" i="9"/>
  <c r="V8" i="9"/>
  <c r="V9" i="9"/>
  <c r="V10" i="9"/>
  <c r="V11" i="9"/>
  <c r="V12" i="9"/>
  <c r="V13" i="9"/>
  <c r="V14" i="9"/>
  <c r="V15" i="9"/>
  <c r="V16" i="9"/>
  <c r="V17" i="9"/>
  <c r="V5" i="9"/>
  <c r="T34" i="12" l="1"/>
  <c r="U34" i="12"/>
  <c r="E34" i="12"/>
  <c r="F34" i="12"/>
  <c r="L34" i="12"/>
  <c r="M34" i="12" s="1"/>
  <c r="N34" i="12"/>
  <c r="O34" i="12"/>
  <c r="R34" i="12"/>
  <c r="S34" i="12" s="1"/>
  <c r="V18" i="33"/>
  <c r="U18" i="33"/>
  <c r="T18" i="33"/>
  <c r="S18" i="33"/>
  <c r="R18" i="33"/>
  <c r="Q18" i="33"/>
  <c r="P18" i="33"/>
  <c r="O18" i="33"/>
  <c r="N18" i="33"/>
  <c r="M18" i="33"/>
  <c r="L18" i="33"/>
  <c r="K18" i="33"/>
  <c r="J18" i="33"/>
  <c r="I18" i="33"/>
  <c r="H18" i="33"/>
  <c r="G18" i="33"/>
  <c r="F18" i="33"/>
  <c r="E18" i="33"/>
  <c r="E16" i="28"/>
  <c r="D16" i="28"/>
  <c r="C16" i="28"/>
  <c r="B16" i="28"/>
  <c r="L16" i="27"/>
  <c r="J16" i="27"/>
  <c r="I16" i="27"/>
  <c r="H16" i="27"/>
  <c r="G16" i="27"/>
  <c r="F16" i="27"/>
  <c r="E16" i="27"/>
  <c r="D16" i="27"/>
  <c r="C16" i="27"/>
  <c r="B16" i="27"/>
  <c r="C17" i="25"/>
  <c r="D17" i="25"/>
  <c r="E17" i="25"/>
  <c r="F17" i="25"/>
  <c r="G17" i="25"/>
  <c r="H17" i="25"/>
  <c r="I17" i="25"/>
  <c r="J17" i="25"/>
  <c r="K17" i="25"/>
  <c r="B17" i="25"/>
  <c r="G34" i="12" l="1"/>
  <c r="V34" i="12"/>
  <c r="P34" i="12"/>
  <c r="AA15" i="9"/>
  <c r="AA7" i="9"/>
  <c r="AB15" i="9"/>
  <c r="AA9" i="9"/>
  <c r="AB8" i="9"/>
  <c r="AA8" i="9"/>
  <c r="AB7" i="9"/>
  <c r="AB12" i="9"/>
  <c r="AA12" i="9"/>
  <c r="AB11" i="9"/>
  <c r="AB5" i="9"/>
  <c r="AA11" i="9"/>
  <c r="AA5" i="9"/>
  <c r="AB9" i="9"/>
  <c r="AB14" i="9"/>
  <c r="AA14" i="9"/>
  <c r="AB13" i="9"/>
  <c r="AA13" i="9"/>
  <c r="AB6" i="9"/>
  <c r="AA6" i="9"/>
  <c r="AB16" i="9"/>
  <c r="AB10" i="9"/>
  <c r="AA16" i="9"/>
  <c r="AA10" i="9"/>
  <c r="B18" i="33"/>
  <c r="C18" i="33"/>
  <c r="U17" i="19" l="1"/>
  <c r="R17" i="19"/>
  <c r="O17" i="19"/>
  <c r="L17" i="19"/>
  <c r="I17" i="19"/>
  <c r="F17" i="19"/>
  <c r="C17" i="19"/>
  <c r="X17" i="12"/>
  <c r="O17" i="12"/>
  <c r="P17" i="12" s="1"/>
  <c r="C17" i="12"/>
  <c r="I17" i="20"/>
  <c r="F17" i="20"/>
  <c r="C17" i="20"/>
  <c r="H17" i="20"/>
  <c r="J17" i="20" s="1"/>
  <c r="E17" i="20"/>
  <c r="G17" i="20" s="1"/>
  <c r="B17" i="20"/>
  <c r="D17" i="20" s="1"/>
  <c r="T17" i="19"/>
  <c r="V17" i="19" s="1"/>
  <c r="Q17" i="19"/>
  <c r="S17" i="19" s="1"/>
  <c r="N17" i="19"/>
  <c r="K17" i="19"/>
  <c r="H17" i="19"/>
  <c r="E17" i="19"/>
  <c r="G17" i="19" s="1"/>
  <c r="B17" i="19"/>
  <c r="C18" i="18"/>
  <c r="D18" i="18"/>
  <c r="E18" i="18"/>
  <c r="F18" i="18"/>
  <c r="G18" i="18"/>
  <c r="H18" i="18"/>
  <c r="I18" i="18"/>
  <c r="J18" i="18"/>
  <c r="K18" i="18"/>
  <c r="L18" i="18"/>
  <c r="M18" i="18"/>
  <c r="B18" i="18"/>
  <c r="W17" i="12"/>
  <c r="Y17" i="12" s="1"/>
  <c r="H17" i="12"/>
  <c r="J17" i="12" s="1"/>
  <c r="D17" i="19" l="1"/>
  <c r="J17" i="19"/>
  <c r="M17" i="19"/>
  <c r="P17" i="19"/>
  <c r="AB17" i="9"/>
  <c r="Y7" i="9"/>
  <c r="Z12" i="9"/>
  <c r="Y5" i="9"/>
  <c r="Z11" i="9"/>
  <c r="Z16" i="9"/>
  <c r="Z10" i="9"/>
  <c r="Y13" i="9"/>
  <c r="Z7" i="9"/>
  <c r="Y12" i="9"/>
  <c r="Z6" i="9"/>
  <c r="Z5" i="9"/>
  <c r="Y10" i="9"/>
  <c r="Y15" i="9"/>
  <c r="Y9" i="9"/>
  <c r="Z15" i="9"/>
  <c r="Z9" i="9"/>
  <c r="Z13" i="9"/>
  <c r="Y6" i="9"/>
  <c r="Y11" i="9"/>
  <c r="Y16" i="9"/>
  <c r="Y14" i="9"/>
  <c r="Y8" i="9"/>
  <c r="Z14" i="9"/>
  <c r="Z8" i="9"/>
  <c r="X11" i="9"/>
  <c r="W15" i="9"/>
  <c r="W9" i="9"/>
  <c r="X15" i="9"/>
  <c r="X9" i="9"/>
  <c r="X8" i="9"/>
  <c r="W8" i="9"/>
  <c r="X16" i="9"/>
  <c r="W7" i="9"/>
  <c r="W5" i="9"/>
  <c r="W16" i="9"/>
  <c r="W10" i="9"/>
  <c r="X10" i="9"/>
  <c r="W13" i="9"/>
  <c r="X13" i="9"/>
  <c r="X7" i="9"/>
  <c r="W12" i="9"/>
  <c r="W6" i="9"/>
  <c r="X12" i="9"/>
  <c r="X6" i="9"/>
  <c r="X14" i="9"/>
  <c r="W11" i="9"/>
  <c r="W14" i="9"/>
  <c r="X5" i="9"/>
  <c r="B17" i="12"/>
  <c r="D17" i="12" s="1"/>
  <c r="AA17" i="9" l="1"/>
  <c r="Z17" i="9"/>
  <c r="Y17" i="9"/>
  <c r="W17" i="9"/>
  <c r="X17" i="9" l="1"/>
</calcChain>
</file>

<file path=xl/sharedStrings.xml><?xml version="1.0" encoding="utf-8"?>
<sst xmlns="http://schemas.openxmlformats.org/spreadsheetml/2006/main" count="1262" uniqueCount="608">
  <si>
    <t>계</t>
  </si>
  <si>
    <t>대 형 선 망</t>
  </si>
  <si>
    <t>소 계</t>
  </si>
  <si>
    <t>외 끌 이</t>
  </si>
  <si>
    <t>쌍 끌 이</t>
  </si>
  <si>
    <t>수 량</t>
  </si>
  <si>
    <t>금 액</t>
  </si>
  <si>
    <t>대형트롤</t>
  </si>
  <si>
    <t>대 형 기 선 저 인 망</t>
    <phoneticPr fontId="2" type="noConversion"/>
  </si>
  <si>
    <t>중형기선저인망</t>
    <phoneticPr fontId="2" type="noConversion"/>
  </si>
  <si>
    <t>안 강 망</t>
    <phoneticPr fontId="2" type="noConversion"/>
  </si>
  <si>
    <t>상어유망</t>
    <phoneticPr fontId="2" type="noConversion"/>
  </si>
  <si>
    <t>기   타</t>
    <phoneticPr fontId="2" type="noConversion"/>
  </si>
  <si>
    <t>연도별 어업별</t>
    <phoneticPr fontId="2" type="noConversion"/>
  </si>
  <si>
    <t>위판고 (계속)</t>
    <phoneticPr fontId="2" type="noConversion"/>
  </si>
  <si>
    <t>수 량</t>
    <phoneticPr fontId="2" type="noConversion"/>
  </si>
  <si>
    <t>1. 연도별 어업</t>
    <phoneticPr fontId="2" type="noConversion"/>
  </si>
  <si>
    <t>별 위판고</t>
    <phoneticPr fontId="2" type="noConversion"/>
  </si>
  <si>
    <t>구
분</t>
    <phoneticPr fontId="2" type="noConversion"/>
  </si>
  <si>
    <t>어시장의 동태</t>
    <phoneticPr fontId="8" type="noConversion"/>
  </si>
  <si>
    <t>이용자를 위한 참고사항</t>
    <phoneticPr fontId="2" type="noConversion"/>
  </si>
  <si>
    <t>차      례</t>
    <phoneticPr fontId="8" type="noConversion"/>
  </si>
  <si>
    <t>제1장</t>
    <phoneticPr fontId="8" type="noConversion"/>
  </si>
  <si>
    <t>1.</t>
    <phoneticPr fontId="2" type="noConversion"/>
  </si>
  <si>
    <t>2.</t>
    <phoneticPr fontId="2" type="noConversion"/>
  </si>
  <si>
    <t>3.</t>
    <phoneticPr fontId="2" type="noConversion"/>
  </si>
  <si>
    <t>4.</t>
    <phoneticPr fontId="2" type="noConversion"/>
  </si>
  <si>
    <t>5.</t>
    <phoneticPr fontId="2" type="noConversion"/>
  </si>
  <si>
    <t>6.</t>
    <phoneticPr fontId="2" type="noConversion"/>
  </si>
  <si>
    <t>7.</t>
    <phoneticPr fontId="2" type="noConversion"/>
  </si>
  <si>
    <t>8.</t>
    <phoneticPr fontId="2" type="noConversion"/>
  </si>
  <si>
    <t>9.</t>
    <phoneticPr fontId="2" type="noConversion"/>
  </si>
  <si>
    <t>11.</t>
    <phoneticPr fontId="2" type="noConversion"/>
  </si>
  <si>
    <t>10.</t>
    <phoneticPr fontId="2" type="noConversion"/>
  </si>
  <si>
    <t>제2장</t>
    <phoneticPr fontId="8" type="noConversion"/>
  </si>
  <si>
    <t>제3장</t>
    <phoneticPr fontId="8" type="noConversion"/>
  </si>
  <si>
    <t>제4장</t>
    <phoneticPr fontId="8" type="noConversion"/>
  </si>
  <si>
    <t>제5장</t>
    <phoneticPr fontId="8" type="noConversion"/>
  </si>
  <si>
    <t>제6장</t>
    <phoneticPr fontId="8" type="noConversion"/>
  </si>
  <si>
    <t>제7장</t>
    <phoneticPr fontId="8" type="noConversion"/>
  </si>
  <si>
    <t>임원 현황  ‥‥‥‥‥‥‥‥‥‥‥‥‥‥‥‥‥‥‥‥‥‥‥‥‥‥</t>
    <phoneticPr fontId="8" type="noConversion"/>
  </si>
  <si>
    <t>간부직원 현황 ‥‥‥‥‥‥‥‥‥‥‥‥‥‥‥‥‥‥‥‥‥‥‥‥‥‥‥‥‥‥</t>
    <phoneticPr fontId="8" type="noConversion"/>
  </si>
  <si>
    <t>중도매인 현황  ‥‥‥‥‥‥‥‥‥‥‥‥‥‥‥‥‥‥‥‥‥‥‥‥‥‥</t>
    <phoneticPr fontId="8" type="noConversion"/>
  </si>
  <si>
    <t>연도별 어업별 위판고  ‥‥‥‥‥‥‥‥‥‥‥‥‥‥‥‥‥‥</t>
    <phoneticPr fontId="8" type="noConversion"/>
  </si>
  <si>
    <t>연도별 월별 위판고 (최근 10개년)  ‥‥‥‥‥‥‥‥‥‥‥‥‥</t>
    <phoneticPr fontId="8" type="noConversion"/>
  </si>
  <si>
    <t>연도별 월별 수입수산물 위판고 ‥‥‥‥‥‥‥‥‥‥‥‥‥‥‥‥‥‥‥</t>
    <phoneticPr fontId="8" type="noConversion"/>
  </si>
  <si>
    <t>매매참가인 현황  ‥‥‥‥‥‥‥‥‥‥‥‥‥‥‥‥‥‥‥‥‥‥</t>
    <phoneticPr fontId="8" type="noConversion"/>
  </si>
  <si>
    <t>제1장   위 탁 판 매 사 업</t>
    <phoneticPr fontId="2" type="noConversion"/>
  </si>
  <si>
    <t>2012년</t>
    <phoneticPr fontId="2" type="noConversion"/>
  </si>
  <si>
    <t>2013년</t>
    <phoneticPr fontId="2" type="noConversion"/>
  </si>
  <si>
    <t>2014년</t>
    <phoneticPr fontId="2" type="noConversion"/>
  </si>
  <si>
    <t>2015년</t>
    <phoneticPr fontId="2" type="noConversion"/>
  </si>
  <si>
    <t>2016년</t>
    <phoneticPr fontId="2" type="noConversion"/>
  </si>
  <si>
    <t>2017년</t>
    <phoneticPr fontId="2" type="noConversion"/>
  </si>
  <si>
    <t>2018년</t>
    <phoneticPr fontId="2" type="noConversion"/>
  </si>
  <si>
    <t>2019년</t>
    <phoneticPr fontId="2" type="noConversion"/>
  </si>
  <si>
    <t>위판고 (최근 10개년)</t>
    <phoneticPr fontId="2" type="noConversion"/>
  </si>
  <si>
    <t>2. 연도별 월별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</si>
  <si>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</si>
  <si>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</si>
  <si>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</si>
  <si>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</si>
  <si>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</si>
  <si>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</si>
  <si>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</si>
  <si>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</si>
  <si>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</si>
  <si>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</si>
  <si>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</si>
  <si>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</si>
  <si>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합계</t>
    <phoneticPr fontId="2" type="noConversion"/>
  </si>
  <si>
    <t>합 계</t>
    <phoneticPr fontId="2" type="noConversion"/>
  </si>
  <si>
    <t>(단위 - 수량 : 톤,  금액 : 천원)</t>
    <phoneticPr fontId="2" type="noConversion"/>
  </si>
  <si>
    <t>어업별 위판고</t>
    <phoneticPr fontId="2" type="noConversion"/>
  </si>
  <si>
    <t>수협별 위판고</t>
    <phoneticPr fontId="2" type="noConversion"/>
  </si>
  <si>
    <t>대형선망수협</t>
    <phoneticPr fontId="2" type="noConversion"/>
  </si>
  <si>
    <t>대형기선저인망수협</t>
    <phoneticPr fontId="2" type="noConversion"/>
  </si>
  <si>
    <t>서남구기선저인망수협</t>
    <phoneticPr fontId="2" type="noConversion"/>
  </si>
  <si>
    <t>근해안강망수협</t>
    <phoneticPr fontId="2" type="noConversion"/>
  </si>
  <si>
    <t>별 위판고 및 단가</t>
    <phoneticPr fontId="2" type="noConversion"/>
  </si>
  <si>
    <t>위판고 및 단가(계속)</t>
    <phoneticPr fontId="2" type="noConversion"/>
  </si>
  <si>
    <t>(단위 - 수량 : 톤,  금액 : 천원, 단가 : 원/kg)</t>
    <phoneticPr fontId="2" type="noConversion"/>
  </si>
  <si>
    <t>고 등 어 류</t>
    <phoneticPr fontId="2" type="noConversion"/>
  </si>
  <si>
    <t>삼    치    류</t>
    <phoneticPr fontId="2" type="noConversion"/>
  </si>
  <si>
    <t>오    징    어</t>
    <phoneticPr fontId="2" type="noConversion"/>
  </si>
  <si>
    <t>눈    볼    대</t>
    <phoneticPr fontId="2" type="noConversion"/>
  </si>
  <si>
    <t>전 갱 이 류</t>
    <phoneticPr fontId="2" type="noConversion"/>
  </si>
  <si>
    <t>방         어</t>
    <phoneticPr fontId="2" type="noConversion"/>
  </si>
  <si>
    <t>갈         치</t>
    <phoneticPr fontId="2" type="noConversion"/>
  </si>
  <si>
    <t>금 액</t>
    <phoneticPr fontId="2" type="noConversion"/>
  </si>
  <si>
    <t>단 가</t>
    <phoneticPr fontId="2" type="noConversion"/>
  </si>
  <si>
    <t>병         어</t>
    <phoneticPr fontId="2" type="noConversion"/>
  </si>
  <si>
    <t>참    조    기</t>
    <phoneticPr fontId="2" type="noConversion"/>
  </si>
  <si>
    <t>가 자 미 류</t>
    <phoneticPr fontId="2" type="noConversion"/>
  </si>
  <si>
    <t>다 랑 어 류</t>
    <phoneticPr fontId="2" type="noConversion"/>
  </si>
  <si>
    <t>기 타 돔 류</t>
    <phoneticPr fontId="2" type="noConversion"/>
  </si>
  <si>
    <t>쥐         치</t>
    <phoneticPr fontId="2" type="noConversion"/>
  </si>
  <si>
    <t>아         귀</t>
    <phoneticPr fontId="2" type="noConversion"/>
  </si>
  <si>
    <t>기         타</t>
    <phoneticPr fontId="2" type="noConversion"/>
  </si>
  <si>
    <t>금        액</t>
    <phoneticPr fontId="2" type="noConversion"/>
  </si>
  <si>
    <t>구        분</t>
    <phoneticPr fontId="2" type="noConversion"/>
  </si>
  <si>
    <t>수        량</t>
    <phoneticPr fontId="2" type="noConversion"/>
  </si>
  <si>
    <t>단        가</t>
    <phoneticPr fontId="2" type="noConversion"/>
  </si>
  <si>
    <t>일  평  균</t>
    <phoneticPr fontId="2" type="noConversion"/>
  </si>
  <si>
    <t>월 중 1일 최고</t>
    <phoneticPr fontId="2" type="noConversion"/>
  </si>
  <si>
    <t>월 중 1일 최저</t>
    <phoneticPr fontId="2" type="noConversion"/>
  </si>
  <si>
    <t>일 자</t>
    <phoneticPr fontId="2" type="noConversion"/>
  </si>
  <si>
    <t>척당 1회 평균 위판고</t>
    <phoneticPr fontId="2" type="noConversion"/>
  </si>
  <si>
    <t>평 균</t>
    <phoneticPr fontId="2" type="noConversion"/>
  </si>
  <si>
    <t>근 해 안 강 망</t>
    <phoneticPr fontId="2" type="noConversion"/>
  </si>
  <si>
    <t xml:space="preserve"> 저 인 망</t>
    <phoneticPr fontId="2" type="noConversion"/>
  </si>
  <si>
    <t>대 형 기 선</t>
    <phoneticPr fontId="2" type="noConversion"/>
  </si>
  <si>
    <t>고    등    어</t>
    <phoneticPr fontId="2" type="noConversion"/>
  </si>
  <si>
    <t>눈    퉁    멸</t>
    <phoneticPr fontId="2" type="noConversion"/>
  </si>
  <si>
    <t>삼         치</t>
    <phoneticPr fontId="2" type="noConversion"/>
  </si>
  <si>
    <t>전    갱    이</t>
    <phoneticPr fontId="2" type="noConversion"/>
  </si>
  <si>
    <t>선상 경매 현황</t>
    <phoneticPr fontId="2" type="noConversion"/>
  </si>
  <si>
    <t>11. 연도별 월별 수입수산물 위판고</t>
    <phoneticPr fontId="2" type="noConversion"/>
  </si>
  <si>
    <t>제2장   어 가 동 향</t>
    <phoneticPr fontId="2" type="noConversion"/>
  </si>
  <si>
    <t>(단위 - 수량 : 톤,  금액 : 백만원, 단가 : 원/kg)</t>
    <phoneticPr fontId="2" type="noConversion"/>
  </si>
  <si>
    <t xml:space="preserve">위탁판매사업 </t>
    <phoneticPr fontId="8" type="noConversion"/>
  </si>
  <si>
    <t xml:space="preserve">어가동향  </t>
    <phoneticPr fontId="8" type="noConversion"/>
  </si>
  <si>
    <t xml:space="preserve">어선입항  </t>
    <phoneticPr fontId="8" type="noConversion"/>
  </si>
  <si>
    <t xml:space="preserve">이용가공사업  </t>
    <phoneticPr fontId="8" type="noConversion"/>
  </si>
  <si>
    <t xml:space="preserve">중도매인 및 매매참가인  </t>
    <phoneticPr fontId="8" type="noConversion"/>
  </si>
  <si>
    <t xml:space="preserve">기 타 </t>
    <phoneticPr fontId="8" type="noConversion"/>
  </si>
  <si>
    <t xml:space="preserve">부 록  </t>
    <phoneticPr fontId="8" type="noConversion"/>
  </si>
  <si>
    <t>소   계</t>
    <phoneticPr fontId="2" type="noConversion"/>
  </si>
  <si>
    <t>계</t>
    <phoneticPr fontId="2" type="noConversion"/>
  </si>
  <si>
    <t>(단위 - 원/kg)</t>
    <phoneticPr fontId="2" type="noConversion"/>
  </si>
  <si>
    <t>1. 2019년도 월별</t>
    <phoneticPr fontId="2" type="noConversion"/>
  </si>
  <si>
    <t>어업별 평균어가</t>
    <phoneticPr fontId="2" type="noConversion"/>
  </si>
  <si>
    <t>구 분</t>
    <phoneticPr fontId="2" type="noConversion"/>
  </si>
  <si>
    <t>참 돔</t>
    <phoneticPr fontId="2" type="noConversion"/>
  </si>
  <si>
    <t>병 어</t>
    <phoneticPr fontId="2" type="noConversion"/>
  </si>
  <si>
    <t>민 어</t>
    <phoneticPr fontId="2" type="noConversion"/>
  </si>
  <si>
    <t>조 기(5단)</t>
    <phoneticPr fontId="2" type="noConversion"/>
  </si>
  <si>
    <t>조기(7단)</t>
    <phoneticPr fontId="2" type="noConversion"/>
  </si>
  <si>
    <t>조기(8단)</t>
    <phoneticPr fontId="2" type="noConversion"/>
  </si>
  <si>
    <t>조기6단)</t>
    <phoneticPr fontId="2" type="noConversion"/>
  </si>
  <si>
    <t>조기(9단)</t>
    <phoneticPr fontId="2" type="noConversion"/>
  </si>
  <si>
    <t>부세(6단)</t>
    <phoneticPr fontId="2" type="noConversion"/>
  </si>
  <si>
    <t>눈볼대</t>
    <phoneticPr fontId="2" type="noConversion"/>
  </si>
  <si>
    <t>붕장어</t>
    <phoneticPr fontId="2" type="noConversion"/>
  </si>
  <si>
    <t>고등어(상)</t>
    <phoneticPr fontId="2" type="noConversion"/>
  </si>
  <si>
    <t>고등어(중)</t>
    <phoneticPr fontId="2" type="noConversion"/>
  </si>
  <si>
    <t>고등어(하)</t>
    <phoneticPr fontId="2" type="noConversion"/>
  </si>
  <si>
    <t>가오리</t>
    <phoneticPr fontId="2" type="noConversion"/>
  </si>
  <si>
    <t>아 귀</t>
    <phoneticPr fontId="2" type="noConversion"/>
  </si>
  <si>
    <t>새 우</t>
    <phoneticPr fontId="2" type="noConversion"/>
  </si>
  <si>
    <t>게</t>
    <phoneticPr fontId="2" type="noConversion"/>
  </si>
  <si>
    <t>갑오징어</t>
    <phoneticPr fontId="2" type="noConversion"/>
  </si>
  <si>
    <t>문 어</t>
    <phoneticPr fontId="2" type="noConversion"/>
  </si>
  <si>
    <t>낙 지</t>
    <phoneticPr fontId="2" type="noConversion"/>
  </si>
  <si>
    <t>갈치(상)</t>
    <phoneticPr fontId="2" type="noConversion"/>
  </si>
  <si>
    <t>갈치(중)</t>
    <phoneticPr fontId="2" type="noConversion"/>
  </si>
  <si>
    <t>갈치(하)</t>
    <phoneticPr fontId="2" type="noConversion"/>
  </si>
  <si>
    <t>오징어</t>
    <phoneticPr fontId="2" type="noConversion"/>
  </si>
  <si>
    <t>상 어</t>
    <phoneticPr fontId="2" type="noConversion"/>
  </si>
  <si>
    <t>가자미</t>
    <phoneticPr fontId="2" type="noConversion"/>
  </si>
  <si>
    <t>삼 치</t>
    <phoneticPr fontId="2" type="noConversion"/>
  </si>
  <si>
    <t>어종별 평균어가</t>
    <phoneticPr fontId="2" type="noConversion"/>
  </si>
  <si>
    <t>종별 평균어가 (계속)</t>
    <phoneticPr fontId="2" type="noConversion"/>
  </si>
  <si>
    <t>제3장   어 선 입 항</t>
    <phoneticPr fontId="2" type="noConversion"/>
  </si>
  <si>
    <t>소 형 선 망</t>
    <phoneticPr fontId="2" type="noConversion"/>
  </si>
  <si>
    <t>채  낚  기</t>
    <phoneticPr fontId="2" type="noConversion"/>
  </si>
  <si>
    <t>기     타</t>
    <phoneticPr fontId="2" type="noConversion"/>
  </si>
  <si>
    <t>(단위 - 척)</t>
    <phoneticPr fontId="2" type="noConversion"/>
  </si>
  <si>
    <t>어업별 입항척수</t>
  </si>
  <si>
    <t>제4장   선 어 유 통</t>
    <phoneticPr fontId="2" type="noConversion"/>
  </si>
  <si>
    <t>부  산</t>
    <phoneticPr fontId="2" type="noConversion"/>
  </si>
  <si>
    <t>서  울</t>
    <phoneticPr fontId="2" type="noConversion"/>
  </si>
  <si>
    <t>춘  천</t>
    <phoneticPr fontId="2" type="noConversion"/>
  </si>
  <si>
    <t>대  전</t>
    <phoneticPr fontId="2" type="noConversion"/>
  </si>
  <si>
    <t>청  주</t>
    <phoneticPr fontId="2" type="noConversion"/>
  </si>
  <si>
    <t>대  구</t>
    <phoneticPr fontId="2" type="noConversion"/>
  </si>
  <si>
    <t>전  주</t>
    <phoneticPr fontId="2" type="noConversion"/>
  </si>
  <si>
    <t>광  주</t>
    <phoneticPr fontId="2" type="noConversion"/>
  </si>
  <si>
    <t>진  주</t>
    <phoneticPr fontId="2" type="noConversion"/>
  </si>
  <si>
    <t>기  타</t>
    <phoneticPr fontId="2" type="noConversion"/>
  </si>
  <si>
    <t>(단위 - 톤)</t>
    <phoneticPr fontId="2" type="noConversion"/>
  </si>
  <si>
    <t>지역별 반출량</t>
    <phoneticPr fontId="2" type="noConversion"/>
  </si>
  <si>
    <t>식 용</t>
    <phoneticPr fontId="2" type="noConversion"/>
  </si>
  <si>
    <t>가 공</t>
    <phoneticPr fontId="2" type="noConversion"/>
  </si>
  <si>
    <t>사 료</t>
    <phoneticPr fontId="2" type="noConversion"/>
  </si>
  <si>
    <t>2. 2019년도 월별 이용배분 동향</t>
    <phoneticPr fontId="2" type="noConversion"/>
  </si>
  <si>
    <t>(단위 - 동결 : 톤,  냉장 : 톤, 금액 : 천원)</t>
    <phoneticPr fontId="2" type="noConversion"/>
  </si>
  <si>
    <t>가    자    미</t>
    <phoneticPr fontId="2" type="noConversion"/>
  </si>
  <si>
    <t>동 결</t>
    <phoneticPr fontId="2" type="noConversion"/>
  </si>
  <si>
    <t>냉 장</t>
    <phoneticPr fontId="2" type="noConversion"/>
  </si>
  <si>
    <t>동결·냉장량 및 금액</t>
    <phoneticPr fontId="2" type="noConversion"/>
  </si>
  <si>
    <t>고 등 어</t>
    <phoneticPr fontId="2" type="noConversion"/>
  </si>
  <si>
    <t>갈    치</t>
    <phoneticPr fontId="2" type="noConversion"/>
  </si>
  <si>
    <t>전 갱 이</t>
    <phoneticPr fontId="2" type="noConversion"/>
  </si>
  <si>
    <t>가 자 미</t>
    <phoneticPr fontId="2" type="noConversion"/>
  </si>
  <si>
    <t>오 징 어</t>
    <phoneticPr fontId="2" type="noConversion"/>
  </si>
  <si>
    <t>기    타</t>
    <phoneticPr fontId="2" type="noConversion"/>
  </si>
  <si>
    <t>(단위 - 수량 : 톤, 금액 : 천원)</t>
    <phoneticPr fontId="2" type="noConversion"/>
  </si>
  <si>
    <t>수    량</t>
    <phoneticPr fontId="2" type="noConversion"/>
  </si>
  <si>
    <t>금    액</t>
    <phoneticPr fontId="2" type="noConversion"/>
  </si>
  <si>
    <t>단    가</t>
    <phoneticPr fontId="2" type="noConversion"/>
  </si>
  <si>
    <t>소   계</t>
    <phoneticPr fontId="2" type="noConversion"/>
  </si>
  <si>
    <t>외 끌 이</t>
    <phoneticPr fontId="2" type="noConversion"/>
  </si>
  <si>
    <t>쌍 끌 이</t>
    <phoneticPr fontId="2" type="noConversion"/>
  </si>
  <si>
    <t>대 형 트 롤</t>
    <phoneticPr fontId="2" type="noConversion"/>
  </si>
  <si>
    <t>대 형 선 망</t>
    <phoneticPr fontId="2" type="noConversion"/>
  </si>
  <si>
    <t>척 수</t>
    <phoneticPr fontId="2" type="noConversion"/>
  </si>
  <si>
    <t>급수량</t>
    <phoneticPr fontId="2" type="noConversion"/>
  </si>
  <si>
    <t>어선 급수량 및 금액</t>
    <phoneticPr fontId="2" type="noConversion"/>
  </si>
  <si>
    <t>대 형 기 선 저 인 망</t>
    <phoneticPr fontId="2" type="noConversion"/>
  </si>
  <si>
    <t>(단위 - 척수 : 척, 급수량 : ㎥, 금액 : 원)</t>
    <phoneticPr fontId="2" type="noConversion"/>
  </si>
  <si>
    <t>]</t>
    <phoneticPr fontId="2" type="noConversion"/>
  </si>
  <si>
    <t>(단위 - 원)</t>
    <phoneticPr fontId="2" type="noConversion"/>
  </si>
  <si>
    <t>규    격    별</t>
    <phoneticPr fontId="2" type="noConversion"/>
  </si>
  <si>
    <t>동    결    료</t>
    <phoneticPr fontId="2" type="noConversion"/>
  </si>
  <si>
    <t>냉    장    료</t>
    <phoneticPr fontId="2" type="noConversion"/>
  </si>
  <si>
    <t>대 상 자 (25kg 이상)</t>
    <phoneticPr fontId="2" type="noConversion"/>
  </si>
  <si>
    <t>소 상 자 (20kg 미만)</t>
    <phoneticPr fontId="2" type="noConversion"/>
  </si>
  <si>
    <t>팬 상 자 (15kg 미만)</t>
    <phoneticPr fontId="2" type="noConversion"/>
  </si>
  <si>
    <t>중 상 자 (20 ~ 25kg)</t>
    <phoneticPr fontId="2" type="noConversion"/>
  </si>
  <si>
    <t>중  도  매  인</t>
    <phoneticPr fontId="2" type="noConversion"/>
  </si>
  <si>
    <t>매매참가인</t>
    <phoneticPr fontId="2" type="noConversion"/>
  </si>
  <si>
    <t>선   어</t>
    <phoneticPr fontId="2" type="noConversion"/>
  </si>
  <si>
    <t>활   어</t>
    <phoneticPr fontId="2" type="noConversion"/>
  </si>
  <si>
    <t>인        원</t>
    <phoneticPr fontId="2" type="noConversion"/>
  </si>
  <si>
    <t>(단위 - 명)</t>
    <phoneticPr fontId="2" type="noConversion"/>
  </si>
  <si>
    <r>
      <rPr>
        <sz val="36"/>
        <color theme="1"/>
        <rFont val="HY견명조"/>
        <family val="1"/>
        <charset val="129"/>
      </rPr>
      <t>◎</t>
    </r>
    <r>
      <rPr>
        <sz val="36"/>
        <color theme="1"/>
        <rFont val="나눔명조 ExtraBold"/>
        <family val="1"/>
        <charset val="129"/>
      </rPr>
      <t xml:space="preserve"> 연 령 별</t>
    </r>
    <phoneticPr fontId="2" type="noConversion"/>
  </si>
  <si>
    <r>
      <rPr>
        <sz val="36"/>
        <color theme="1"/>
        <rFont val="HY견명조"/>
        <family val="1"/>
        <charset val="129"/>
      </rPr>
      <t>◎</t>
    </r>
    <r>
      <rPr>
        <sz val="36"/>
        <color theme="1"/>
        <rFont val="나눔명조 ExtraBold"/>
        <family val="1"/>
        <charset val="129"/>
      </rPr>
      <t xml:space="preserve"> 경 력 별</t>
    </r>
    <phoneticPr fontId="2" type="noConversion"/>
  </si>
  <si>
    <t>30세 이하</t>
    <phoneticPr fontId="2" type="noConversion"/>
  </si>
  <si>
    <t>31 ~ 40</t>
    <phoneticPr fontId="2" type="noConversion"/>
  </si>
  <si>
    <t>41 ~ 50</t>
    <phoneticPr fontId="2" type="noConversion"/>
  </si>
  <si>
    <t>51 ~ 60</t>
    <phoneticPr fontId="2" type="noConversion"/>
  </si>
  <si>
    <t>61세 이상</t>
    <phoneticPr fontId="2" type="noConversion"/>
  </si>
  <si>
    <t>5년 미만</t>
    <phoneticPr fontId="2" type="noConversion"/>
  </si>
  <si>
    <t>30년 이상</t>
    <phoneticPr fontId="2" type="noConversion"/>
  </si>
  <si>
    <t>5 ~ 10년</t>
    <phoneticPr fontId="2" type="noConversion"/>
  </si>
  <si>
    <t>10 ~ 20년</t>
    <phoneticPr fontId="2" type="noConversion"/>
  </si>
  <si>
    <t>20 ~ 30년</t>
    <phoneticPr fontId="2" type="noConversion"/>
  </si>
  <si>
    <t>(단위 - 수량 : 톤, 금액 : 백만원)</t>
    <phoneticPr fontId="2" type="noConversion"/>
  </si>
  <si>
    <t>연    최    고</t>
    <phoneticPr fontId="2" type="noConversion"/>
  </si>
  <si>
    <t>연    평    균</t>
    <phoneticPr fontId="2" type="noConversion"/>
  </si>
  <si>
    <t>1인 1일 최고</t>
    <phoneticPr fontId="2" type="noConversion"/>
  </si>
  <si>
    <t>선
어</t>
    <phoneticPr fontId="2" type="noConversion"/>
  </si>
  <si>
    <t>활
어</t>
    <phoneticPr fontId="2" type="noConversion"/>
  </si>
  <si>
    <t>중 도 매 인</t>
    <phoneticPr fontId="2" type="noConversion"/>
  </si>
  <si>
    <t>수  량</t>
    <phoneticPr fontId="2" type="noConversion"/>
  </si>
  <si>
    <t>금  액</t>
    <phoneticPr fontId="2" type="noConversion"/>
  </si>
  <si>
    <r>
      <rPr>
        <sz val="36"/>
        <color theme="1"/>
        <rFont val="HY견명조"/>
        <family val="1"/>
        <charset val="129"/>
      </rPr>
      <t>◎</t>
    </r>
    <r>
      <rPr>
        <sz val="36"/>
        <color theme="1"/>
        <rFont val="나눔명조 ExtraBold"/>
        <family val="1"/>
        <charset val="129"/>
      </rPr>
      <t xml:space="preserve"> 위판조성금</t>
    </r>
    <phoneticPr fontId="2" type="noConversion"/>
  </si>
  <si>
    <r>
      <rPr>
        <sz val="36"/>
        <color theme="1"/>
        <rFont val="HY견명조"/>
        <family val="1"/>
        <charset val="129"/>
      </rPr>
      <t>◎</t>
    </r>
    <r>
      <rPr>
        <sz val="36"/>
        <color theme="1"/>
        <rFont val="나눔명조 ExtraBold"/>
        <family val="1"/>
        <charset val="129"/>
      </rPr>
      <t xml:space="preserve"> 매수인장려금</t>
    </r>
    <phoneticPr fontId="2" type="noConversion"/>
  </si>
  <si>
    <t>수   협   별</t>
    <phoneticPr fontId="2" type="noConversion"/>
  </si>
  <si>
    <t>지   급   액</t>
    <phoneticPr fontId="2" type="noConversion"/>
  </si>
  <si>
    <t>지  급  율</t>
    <phoneticPr fontId="2" type="noConversion"/>
  </si>
  <si>
    <t>″</t>
    <phoneticPr fontId="2" type="noConversion"/>
  </si>
  <si>
    <t>소속 수협 위판고 × 6/1,000</t>
    <phoneticPr fontId="2" type="noConversion"/>
  </si>
  <si>
    <t>매 수 인 장 려 금</t>
    <phoneticPr fontId="2" type="noConversion"/>
  </si>
  <si>
    <t>여수수협</t>
    <phoneticPr fontId="2" type="noConversion"/>
  </si>
  <si>
    <t>삼천포수협</t>
    <phoneticPr fontId="2" type="noConversion"/>
  </si>
  <si>
    <t>기타수협</t>
    <phoneticPr fontId="2" type="noConversion"/>
  </si>
  <si>
    <t>1. 임원 현황</t>
    <phoneticPr fontId="2" type="noConversion"/>
  </si>
  <si>
    <t>소속 및 직명</t>
    <phoneticPr fontId="2" type="noConversion"/>
  </si>
  <si>
    <t>전화번호</t>
    <phoneticPr fontId="2" type="noConversion"/>
  </si>
  <si>
    <t>박   극   제</t>
    <phoneticPr fontId="2" type="noConversion"/>
  </si>
  <si>
    <t>성          명</t>
    <phoneticPr fontId="2" type="noConversion"/>
  </si>
  <si>
    <t>정   연   송</t>
    <phoneticPr fontId="2" type="noConversion"/>
  </si>
  <si>
    <t>부산공동어시장 조합공동사업법인</t>
    <phoneticPr fontId="2" type="noConversion"/>
  </si>
  <si>
    <t>대형기선저인망수산업협동조합장</t>
    <phoneticPr fontId="2" type="noConversion"/>
  </si>
  <si>
    <t>안전관리과장</t>
    <phoneticPr fontId="2" type="noConversion"/>
  </si>
  <si>
    <t>판매관리과장</t>
    <phoneticPr fontId="2" type="noConversion"/>
  </si>
  <si>
    <t>박 극 제</t>
    <phoneticPr fontId="2" type="noConversion"/>
  </si>
  <si>
    <t>성      명</t>
    <phoneticPr fontId="2" type="noConversion"/>
  </si>
  <si>
    <t>직       위</t>
    <phoneticPr fontId="2" type="noConversion"/>
  </si>
  <si>
    <t>이 정 희</t>
    <phoneticPr fontId="2" type="noConversion"/>
  </si>
  <si>
    <t>윤 영 진</t>
    <phoneticPr fontId="2" type="noConversion"/>
  </si>
  <si>
    <t>류 성 기</t>
    <phoneticPr fontId="2" type="noConversion"/>
  </si>
  <si>
    <t>254-9961</t>
    <phoneticPr fontId="2" type="noConversion"/>
  </si>
  <si>
    <t>254-9963</t>
    <phoneticPr fontId="2" type="noConversion"/>
  </si>
  <si>
    <t>254-8968</t>
    <phoneticPr fontId="2" type="noConversion"/>
  </si>
  <si>
    <t>711-8930</t>
    <phoneticPr fontId="2" type="noConversion"/>
  </si>
  <si>
    <t>254-8961</t>
    <phoneticPr fontId="2" type="noConversion"/>
  </si>
  <si>
    <t>254-8962</t>
    <phoneticPr fontId="2" type="noConversion"/>
  </si>
  <si>
    <t>254-8963</t>
    <phoneticPr fontId="2" type="noConversion"/>
  </si>
  <si>
    <r>
      <rPr>
        <sz val="36"/>
        <color theme="1"/>
        <rFont val="HY견명조"/>
        <family val="1"/>
        <charset val="129"/>
      </rPr>
      <t>◎</t>
    </r>
    <r>
      <rPr>
        <sz val="36"/>
        <color theme="1"/>
        <rFont val="나눔명조 ExtraBold"/>
        <family val="1"/>
        <charset val="129"/>
      </rPr>
      <t xml:space="preserve"> 부산공동어시장 조합공동사업법인</t>
    </r>
    <phoneticPr fontId="2" type="noConversion"/>
  </si>
  <si>
    <t>경제지원과장</t>
    <phoneticPr fontId="2" type="noConversion"/>
  </si>
  <si>
    <t>환경관리팀장</t>
    <phoneticPr fontId="2" type="noConversion"/>
  </si>
  <si>
    <t>박 경 호</t>
    <phoneticPr fontId="2" type="noConversion"/>
  </si>
  <si>
    <t>조 영 제</t>
    <phoneticPr fontId="2" type="noConversion"/>
  </si>
  <si>
    <t>김 상 진</t>
    <phoneticPr fontId="2" type="noConversion"/>
  </si>
  <si>
    <t>송 언 진</t>
    <phoneticPr fontId="2" type="noConversion"/>
  </si>
  <si>
    <t>255-9121</t>
    <phoneticPr fontId="2" type="noConversion"/>
  </si>
  <si>
    <t>254-8966</t>
    <phoneticPr fontId="2" type="noConversion"/>
  </si>
  <si>
    <t>255-6525</t>
    <phoneticPr fontId="2" type="noConversion"/>
  </si>
  <si>
    <t>257-0349</t>
    <phoneticPr fontId="2" type="noConversion"/>
  </si>
  <si>
    <r>
      <rPr>
        <sz val="36"/>
        <color theme="1"/>
        <rFont val="HY견명조"/>
        <family val="1"/>
        <charset val="129"/>
      </rPr>
      <t>◎</t>
    </r>
    <r>
      <rPr>
        <sz val="36"/>
        <color theme="1"/>
        <rFont val="나눔명조 ExtraBold"/>
        <family val="1"/>
        <charset val="129"/>
      </rPr>
      <t xml:space="preserve"> ㈜부산수산물공판장</t>
    </r>
    <phoneticPr fontId="2" type="noConversion"/>
  </si>
  <si>
    <t>본  부  장</t>
    <phoneticPr fontId="2" type="noConversion"/>
  </si>
  <si>
    <t>220-8201</t>
    <phoneticPr fontId="2" type="noConversion"/>
  </si>
  <si>
    <t>성       명</t>
    <phoneticPr fontId="2" type="noConversion"/>
  </si>
  <si>
    <t>전 화 번 호</t>
    <phoneticPr fontId="2" type="noConversion"/>
  </si>
  <si>
    <t>2. 간부직원 현황</t>
    <phoneticPr fontId="2" type="noConversion"/>
  </si>
  <si>
    <t>3. 중도매인 현황</t>
    <phoneticPr fontId="2" type="noConversion"/>
  </si>
  <si>
    <t>번   호</t>
    <phoneticPr fontId="2" type="noConversion"/>
  </si>
  <si>
    <t>4. 매매참가인 현황</t>
    <phoneticPr fontId="2" type="noConversion"/>
  </si>
  <si>
    <t>수협중앙회</t>
    <phoneticPr fontId="2" type="noConversion"/>
  </si>
  <si>
    <t>부산시수협</t>
    <phoneticPr fontId="2" type="noConversion"/>
  </si>
  <si>
    <t>대형선망수협(A)</t>
    <phoneticPr fontId="2" type="noConversion"/>
  </si>
  <si>
    <t>대형기선저인망수협(A)</t>
    <phoneticPr fontId="2" type="noConversion"/>
  </si>
  <si>
    <t>국립수산과학원</t>
    <phoneticPr fontId="2" type="noConversion"/>
  </si>
  <si>
    <t>부산공동어시장</t>
    <phoneticPr fontId="2" type="noConversion"/>
  </si>
  <si>
    <t>대형선망수협(B)</t>
    <phoneticPr fontId="2" type="noConversion"/>
  </si>
  <si>
    <t>대형기선저인망수협(B)</t>
    <phoneticPr fontId="2" type="noConversion"/>
  </si>
  <si>
    <t>번    호</t>
    <phoneticPr fontId="2" type="noConversion"/>
  </si>
  <si>
    <t>상          호</t>
    <phoneticPr fontId="2" type="noConversion"/>
  </si>
  <si>
    <t>02) 2240-2114</t>
    <phoneticPr fontId="2" type="noConversion"/>
  </si>
  <si>
    <t>254-7851</t>
    <phoneticPr fontId="2" type="noConversion"/>
  </si>
  <si>
    <t>242-7511</t>
    <phoneticPr fontId="2" type="noConversion"/>
  </si>
  <si>
    <t>720-2114</t>
    <phoneticPr fontId="2" type="noConversion"/>
  </si>
  <si>
    <t>인쇄일</t>
    <phoneticPr fontId="2" type="noConversion"/>
  </si>
  <si>
    <t>발행일</t>
    <phoneticPr fontId="2" type="noConversion"/>
  </si>
  <si>
    <t>발행인</t>
    <phoneticPr fontId="2" type="noConversion"/>
  </si>
  <si>
    <t xml:space="preserve"> 대표이사 박 극 제</t>
    <phoneticPr fontId="2" type="noConversion"/>
  </si>
  <si>
    <t>편집인</t>
    <phoneticPr fontId="2" type="noConversion"/>
  </si>
  <si>
    <t>발행처</t>
    <phoneticPr fontId="2" type="noConversion"/>
  </si>
  <si>
    <t xml:space="preserve"> 부산광역시 서구 충무대로 202 (남부민동)</t>
    <phoneticPr fontId="2" type="noConversion"/>
  </si>
  <si>
    <t xml:space="preserve"> 부산공동어시장 조합공동사업법인</t>
    <phoneticPr fontId="2" type="noConversion"/>
  </si>
  <si>
    <t xml:space="preserve"> Fax : 051) 243-8579</t>
    <phoneticPr fontId="2" type="noConversion"/>
  </si>
  <si>
    <t xml:space="preserve"> Homepage : www.bcfm.co.kr</t>
    <phoneticPr fontId="2" type="noConversion"/>
  </si>
  <si>
    <t>※ 본 책자는 비매품임.</t>
    <phoneticPr fontId="2" type="noConversion"/>
  </si>
  <si>
    <t>대 표 이 사</t>
    <phoneticPr fontId="2" type="noConversion"/>
  </si>
  <si>
    <t>직          위</t>
    <phoneticPr fontId="2" type="noConversion"/>
  </si>
  <si>
    <r>
      <t xml:space="preserve">이 </t>
    </r>
    <r>
      <rPr>
        <b/>
        <sz val="32"/>
        <color theme="0"/>
        <rFont val="나눔명조 ExtraBold"/>
        <family val="1"/>
        <charset val="129"/>
      </rPr>
      <t>표 이</t>
    </r>
    <r>
      <rPr>
        <b/>
        <sz val="32"/>
        <color rgb="FF000000"/>
        <rFont val="나눔명조 ExtraBold"/>
        <family val="1"/>
        <charset val="129"/>
      </rPr>
      <t xml:space="preserve"> 사</t>
    </r>
    <phoneticPr fontId="2" type="noConversion"/>
  </si>
  <si>
    <r>
      <t>감</t>
    </r>
    <r>
      <rPr>
        <b/>
        <sz val="32"/>
        <color theme="0"/>
        <rFont val="나눔명조 ExtraBold"/>
        <family val="1"/>
        <charset val="129"/>
      </rPr>
      <t xml:space="preserve"> 표 이 </t>
    </r>
    <r>
      <rPr>
        <b/>
        <sz val="32"/>
        <color rgb="FF000000"/>
        <rFont val="나눔명조 ExtraBold"/>
        <family val="1"/>
        <charset val="129"/>
      </rPr>
      <t>사</t>
    </r>
    <phoneticPr fontId="2" type="noConversion"/>
  </si>
  <si>
    <t>현대화사업
추 진 단 장</t>
    <phoneticPr fontId="2" type="noConversion"/>
  </si>
  <si>
    <t>총 무 상 무</t>
    <phoneticPr fontId="2" type="noConversion"/>
  </si>
  <si>
    <t>경 제 상 무</t>
    <phoneticPr fontId="2" type="noConversion"/>
  </si>
  <si>
    <t>총 무 과 장</t>
    <phoneticPr fontId="2" type="noConversion"/>
  </si>
  <si>
    <t>운 영 과 장</t>
    <phoneticPr fontId="2" type="noConversion"/>
  </si>
  <si>
    <t>경 매 팀 장</t>
    <phoneticPr fontId="2" type="noConversion"/>
  </si>
  <si>
    <t>정 산 팀 장</t>
    <phoneticPr fontId="2" type="noConversion"/>
  </si>
  <si>
    <t>수량</t>
    <phoneticPr fontId="2" type="noConversion"/>
  </si>
  <si>
    <t>금액</t>
    <phoneticPr fontId="2" type="noConversion"/>
  </si>
  <si>
    <t>어업별</t>
    <phoneticPr fontId="2" type="noConversion"/>
  </si>
  <si>
    <t>수협별</t>
    <phoneticPr fontId="2" type="noConversion"/>
  </si>
  <si>
    <t>어종별</t>
    <phoneticPr fontId="2" type="noConversion"/>
  </si>
  <si>
    <t>어시장의  동태</t>
    <phoneticPr fontId="2" type="noConversion"/>
  </si>
  <si>
    <t xml:space="preserve"> Tel  : 051) 254-8961</t>
    <phoneticPr fontId="2" type="noConversion"/>
  </si>
  <si>
    <t>직         위</t>
    <phoneticPr fontId="2" type="noConversion"/>
  </si>
  <si>
    <t>소 계</t>
    <phoneticPr fontId="2" type="noConversion"/>
  </si>
  <si>
    <t>제5장 중도매인 및 매매참가인</t>
    <phoneticPr fontId="2" type="noConversion"/>
  </si>
  <si>
    <t>제4장  이 용 가 공 사 업</t>
    <phoneticPr fontId="2" type="noConversion"/>
  </si>
  <si>
    <t>제6장  기      타</t>
    <phoneticPr fontId="2" type="noConversion"/>
  </si>
  <si>
    <t>제7장  부      록</t>
    <phoneticPr fontId="2" type="noConversion"/>
  </si>
  <si>
    <t>수 량</t>
    <phoneticPr fontId="2" type="noConversion"/>
  </si>
  <si>
    <t xml:space="preserve">     1. 1963년 11월 1일 개장 이래 1964년부터 1978년까지 15</t>
    <phoneticPr fontId="2" type="noConversion"/>
  </si>
  <si>
    <t xml:space="preserve">     2. 그 이후 분은 당해연도 사업실적을 수록한 동태지를 매년 </t>
    <phoneticPr fontId="2" type="noConversion"/>
  </si>
  <si>
    <t xml:space="preserve">     4. 수록된 자료는 표시 단위 미만을 반올림하였으므로 합계수치와</t>
    <phoneticPr fontId="2" type="noConversion"/>
  </si>
  <si>
    <t>통여수협</t>
    <phoneticPr fontId="2" type="noConversion"/>
  </si>
  <si>
    <t>마산수협</t>
    <phoneticPr fontId="2" type="noConversion"/>
  </si>
  <si>
    <t>구                  분</t>
    <phoneticPr fontId="2" type="noConversion"/>
  </si>
  <si>
    <t>중도매인 매수액 × 2/1,000</t>
    <phoneticPr fontId="2" type="noConversion"/>
  </si>
  <si>
    <t xml:space="preserve">수협유통 </t>
    <phoneticPr fontId="2" type="noConversion"/>
  </si>
  <si>
    <t>02) 405-8351</t>
    <phoneticPr fontId="2" type="noConversion"/>
  </si>
  <si>
    <t>254-9012</t>
    <phoneticPr fontId="2" type="noConversion"/>
  </si>
  <si>
    <t>2020년</t>
    <phoneticPr fontId="2" type="noConversion"/>
  </si>
  <si>
    <t xml:space="preserve"> 총무과장 윤 영 진</t>
    <phoneticPr fontId="2" type="noConversion"/>
  </si>
  <si>
    <t>천   금   석</t>
    <phoneticPr fontId="2" type="noConversion"/>
  </si>
  <si>
    <t>김   대   성</t>
    <phoneticPr fontId="2" type="noConversion"/>
  </si>
  <si>
    <t>전   갑   출</t>
    <phoneticPr fontId="2" type="noConversion"/>
  </si>
  <si>
    <t>김   용   실</t>
    <phoneticPr fontId="2" type="noConversion"/>
  </si>
  <si>
    <t>양   동   욱</t>
    <phoneticPr fontId="2" type="noConversion"/>
  </si>
  <si>
    <t>김   도   훈</t>
    <phoneticPr fontId="2" type="noConversion"/>
  </si>
  <si>
    <t>대형선망수산업협동조합장</t>
    <phoneticPr fontId="2" type="noConversion"/>
  </si>
  <si>
    <t>경상남도정치망수산업협동조합장</t>
    <phoneticPr fontId="2" type="noConversion"/>
  </si>
  <si>
    <t>서남구기선저인망수산업협동조합장</t>
    <phoneticPr fontId="2" type="noConversion"/>
  </si>
  <si>
    <t>부산시수산업협동조합장</t>
    <phoneticPr fontId="2" type="noConversion"/>
  </si>
  <si>
    <t>수협중앙회 상임이사</t>
    <phoneticPr fontId="2" type="noConversion"/>
  </si>
  <si>
    <t>부경대학교 해양수산경영학과 교수</t>
    <phoneticPr fontId="2" type="noConversion"/>
  </si>
  <si>
    <t>경상남도정치망수산업협동조합 상임이사</t>
    <phoneticPr fontId="2" type="noConversion"/>
  </si>
  <si>
    <t>차   영   호</t>
    <phoneticPr fontId="2" type="noConversion"/>
  </si>
  <si>
    <t>2022년도</t>
    <phoneticPr fontId="2" type="noConversion"/>
  </si>
  <si>
    <t xml:space="preserve">     3. 본 책자는 2021년도 말 현재의 자료를 수록하였습니다.</t>
    <phoneticPr fontId="2" type="noConversion"/>
  </si>
  <si>
    <t>2021년도 월별 어업별 위판고  ‥‥‥‥‥‥‥‥‥‥‥‥‥‥‥‥</t>
    <phoneticPr fontId="8" type="noConversion"/>
  </si>
  <si>
    <t>2021년도 월별 수협별 위판고  ‥‥‥‥‥‥‥‥‥‥‥‥‥‥‥‥</t>
    <phoneticPr fontId="8" type="noConversion"/>
  </si>
  <si>
    <t>2021년도 월별 어종별 위판고 및 단가  ‥‥‥‥‥‥‥‥‥‥‥‥‥‥‥</t>
    <phoneticPr fontId="8" type="noConversion"/>
  </si>
  <si>
    <t>2021년도 1일 최고·최저 위판고  ‥‥‥‥‥‥‥‥‥‥‥‥‥‥</t>
    <phoneticPr fontId="8" type="noConversion"/>
  </si>
  <si>
    <t>2021년도 1일 평균 위판고  ‥‥‥‥‥‥‥‥‥‥‥‥‥‥‥‥‥‥</t>
    <phoneticPr fontId="8" type="noConversion"/>
  </si>
  <si>
    <t>2021년도 월중 1일 최고·최저 위판고‥‥‥‥‥‥‥‥‥‥‥‥‥‥‥‥</t>
    <phoneticPr fontId="8" type="noConversion"/>
  </si>
  <si>
    <t>2021년도 월별 어업별 척당 1회 평균 위판고 ‥‥‥‥‥‥‥‥‥‥‥‥‥‥</t>
    <phoneticPr fontId="8" type="noConversion"/>
  </si>
  <si>
    <t>2021년도 월별 어종별 선상 경매 현황 ‥‥‥‥‥‥‥‥‥‥‥‥‥‥‥</t>
    <phoneticPr fontId="8" type="noConversion"/>
  </si>
  <si>
    <t>2021년도 월별 어업별 평균어가  ‥‥‥‥‥‥‥‥‥‥‥‥‥‥‥‥‥‥</t>
    <phoneticPr fontId="8" type="noConversion"/>
  </si>
  <si>
    <t>2021년도 월별 어종별 평균어가  ‥‥‥‥‥‥‥‥‥‥‥‥‥‥‥‥‥</t>
    <phoneticPr fontId="8" type="noConversion"/>
  </si>
  <si>
    <t>2021년도 월별 어업별 입항 척수 ‥‥‥‥‥‥‥‥‥‥‥‥‥‥‥‥‥‥</t>
    <phoneticPr fontId="8" type="noConversion"/>
  </si>
  <si>
    <t>2021년도 월별 어종별 동결·냉장량 및 금액  ‥‥‥‥‥‥‥‥‥‥</t>
    <phoneticPr fontId="8" type="noConversion"/>
  </si>
  <si>
    <t>2021년도 월별 동결·냉장 어종별 출고량‥‥‥‥‥‥‥‥‥‥‥‥</t>
    <phoneticPr fontId="8" type="noConversion"/>
  </si>
  <si>
    <t>2021년도 월별 인조빙 판매량 및 금액  ‥‥‥‥‥‥‥‥‥‥‥‥</t>
    <phoneticPr fontId="8" type="noConversion"/>
  </si>
  <si>
    <t>2021년도 월별 어업별 어선 급수량 및 금액‥‥‥‥‥‥‥‥‥‥‥‥</t>
    <phoneticPr fontId="8" type="noConversion"/>
  </si>
  <si>
    <t>2021년도 상자별(규격별) 이용료율‥‥‥‥‥‥‥‥‥‥‥‥‥‥‥‥‥‥‥‥</t>
    <phoneticPr fontId="8" type="noConversion"/>
  </si>
  <si>
    <t>2021년도 중도매인 및 매매참가인 수  ‥‥‥‥‥‥‥‥‥‥‥‥‥‥</t>
    <phoneticPr fontId="8" type="noConversion"/>
  </si>
  <si>
    <t>2021년도 중도매인 분포‥‥‥‥‥‥‥‥‥‥‥‥‥‥‥‥.</t>
    <phoneticPr fontId="8" type="noConversion"/>
  </si>
  <si>
    <t>2021년도 중도매인 1인 최고 및 평균 매상고  ‥‥‥‥‥‥‥‥</t>
    <phoneticPr fontId="8" type="noConversion"/>
  </si>
  <si>
    <t>2021년도 환원 사업  ‥‥‥‥‥‥‥‥‥‥‥‥‥‥‥‥‥‥‥‥</t>
    <phoneticPr fontId="8" type="noConversion"/>
  </si>
  <si>
    <t>2021년</t>
    <phoneticPr fontId="2" type="noConversion"/>
  </si>
  <si>
    <t>3. 2021년도 월별</t>
    <phoneticPr fontId="2" type="noConversion"/>
  </si>
  <si>
    <t>4. 2021년도 월별</t>
    <phoneticPr fontId="2" type="noConversion"/>
  </si>
  <si>
    <t>5. 2021년도 월별 어종</t>
    <phoneticPr fontId="2" type="noConversion"/>
  </si>
  <si>
    <t>2021년도 월별 어종별</t>
    <phoneticPr fontId="2" type="noConversion"/>
  </si>
  <si>
    <t>6. 2021년도 1일 최고·최저 위판고</t>
    <phoneticPr fontId="2" type="noConversion"/>
  </si>
  <si>
    <t>7. 2021년도 1일 평균 위판고</t>
    <phoneticPr fontId="2" type="noConversion"/>
  </si>
  <si>
    <t>8. 2021년도 월 중 1일 최고·최저 위판고</t>
    <phoneticPr fontId="2" type="noConversion"/>
  </si>
  <si>
    <t>9. 2021년도 월별 어업별</t>
    <phoneticPr fontId="2" type="noConversion"/>
  </si>
  <si>
    <t>10. 2021년도 월별 어종별</t>
    <phoneticPr fontId="2" type="noConversion"/>
  </si>
  <si>
    <t>1. 2021년도 월별</t>
    <phoneticPr fontId="2" type="noConversion"/>
  </si>
  <si>
    <t>2. 2021년도 월별</t>
    <phoneticPr fontId="2" type="noConversion"/>
  </si>
  <si>
    <t>2021년도 월별 어</t>
    <phoneticPr fontId="2" type="noConversion"/>
  </si>
  <si>
    <t>1. 2021년도 월별 어종별</t>
    <phoneticPr fontId="2" type="noConversion"/>
  </si>
  <si>
    <t>2. 2021년도 월별 동결·냉장 어종별 출고량</t>
    <phoneticPr fontId="2" type="noConversion"/>
  </si>
  <si>
    <t>4. 2021년도 월별 어업별</t>
    <phoneticPr fontId="2" type="noConversion"/>
  </si>
  <si>
    <t>5. 2021년도 상자(규격별) 이용료율</t>
    <phoneticPr fontId="2" type="noConversion"/>
  </si>
  <si>
    <t>1. 2021년도 중도매인 및 매매참가인 수</t>
    <phoneticPr fontId="2" type="noConversion"/>
  </si>
  <si>
    <t>2. 2021년도 중도매인 분포</t>
    <phoneticPr fontId="2" type="noConversion"/>
  </si>
  <si>
    <t>5. 2021년도 중도매인 1인 최고 및 평균 매상고</t>
    <phoneticPr fontId="2" type="noConversion"/>
  </si>
  <si>
    <t>허 창 경</t>
    <phoneticPr fontId="2" type="noConversion"/>
  </si>
  <si>
    <t>허 창 경
(겸  직)</t>
    <phoneticPr fontId="2" type="noConversion"/>
  </si>
  <si>
    <t>조 기 명</t>
    <phoneticPr fontId="2" type="noConversion"/>
  </si>
  <si>
    <t>허 장 근</t>
    <phoneticPr fontId="2" type="noConversion"/>
  </si>
  <si>
    <t>254-8969</t>
    <phoneticPr fontId="2" type="noConversion"/>
  </si>
  <si>
    <t xml:space="preserve"> 2022년 3월</t>
    <phoneticPr fontId="2" type="noConversion"/>
  </si>
  <si>
    <t>톤당 가격 : 43,000원</t>
  </si>
  <si>
    <t>"</t>
  </si>
  <si>
    <t>[2022. 2. 현재]</t>
    <phoneticPr fontId="2" type="noConversion"/>
  </si>
  <si>
    <t>류   승   규</t>
    <phoneticPr fontId="2" type="noConversion"/>
  </si>
  <si>
    <t>부산지방해양수산청 해양수산환경과 과장</t>
    <phoneticPr fontId="2" type="noConversion"/>
  </si>
  <si>
    <t>이   철   규</t>
    <phoneticPr fontId="2" type="noConversion"/>
  </si>
  <si>
    <t>대형기선저인망수산업협동조합 상임이사</t>
    <phoneticPr fontId="2" type="noConversion"/>
  </si>
  <si>
    <t xml:space="preserve">        개년간의 사업실적을 1979년 총괄하여 발간한 바 있습니다.</t>
    <phoneticPr fontId="2" type="noConversion"/>
  </si>
  <si>
    <t xml:space="preserve">        발간하고 있습니다.</t>
    <phoneticPr fontId="2" type="noConversion"/>
  </si>
  <si>
    <t xml:space="preserve">        내용의 수치가 일치하지 않는 경우도 있습니다.</t>
    <phoneticPr fontId="2" type="noConversion"/>
  </si>
  <si>
    <t>1일 최고
(2/22)</t>
    <phoneticPr fontId="2" type="noConversion"/>
  </si>
  <si>
    <t>1일 최저
(5/29)</t>
    <phoneticPr fontId="2" type="noConversion"/>
  </si>
  <si>
    <t>-</t>
  </si>
  <si>
    <t xml:space="preserve">- </t>
  </si>
  <si>
    <t>임 재 하</t>
  </si>
  <si>
    <t>242-2117</t>
  </si>
  <si>
    <t>강 석 준</t>
  </si>
  <si>
    <t>254-8591</t>
  </si>
  <si>
    <t>장 경 진</t>
  </si>
  <si>
    <t>254-8859</t>
  </si>
  <si>
    <t>채 남 훈</t>
  </si>
  <si>
    <t>248-2114</t>
  </si>
  <si>
    <t>최 민 재</t>
  </si>
  <si>
    <t>254-9097</t>
  </si>
  <si>
    <t>백 창 선</t>
  </si>
  <si>
    <t>254-7760</t>
  </si>
  <si>
    <t>한 종 대</t>
  </si>
  <si>
    <t>254-9470</t>
  </si>
  <si>
    <t>김 종 용</t>
  </si>
  <si>
    <t>246-7640</t>
  </si>
  <si>
    <t>김 상 호</t>
  </si>
  <si>
    <t>242-8616</t>
  </si>
  <si>
    <t>정 준 우</t>
  </si>
  <si>
    <t>254-7035</t>
  </si>
  <si>
    <t>정 병 욱</t>
  </si>
  <si>
    <t>245-6760</t>
  </si>
  <si>
    <t>한 영 덕</t>
  </si>
  <si>
    <t>256-2433</t>
  </si>
  <si>
    <t>서 동 진</t>
  </si>
  <si>
    <t>242-4477</t>
  </si>
  <si>
    <t>안 상 현</t>
  </si>
  <si>
    <t>241-0518</t>
  </si>
  <si>
    <t>최 성 규</t>
  </si>
  <si>
    <t>254-7946</t>
  </si>
  <si>
    <t>임 홍 택</t>
  </si>
  <si>
    <t>246-7975</t>
  </si>
  <si>
    <t>심 정 섭</t>
  </si>
  <si>
    <t>254-8712</t>
  </si>
  <si>
    <t>박 광 식</t>
  </si>
  <si>
    <t>248-2722</t>
  </si>
  <si>
    <t>정 병 철</t>
  </si>
  <si>
    <t>255-1350</t>
  </si>
  <si>
    <t>황 호 성</t>
  </si>
  <si>
    <t>254-8287</t>
  </si>
  <si>
    <t>문 병 주</t>
  </si>
  <si>
    <t>242-8366</t>
  </si>
  <si>
    <t>문 수 철</t>
  </si>
  <si>
    <t>255-7501</t>
  </si>
  <si>
    <t>박 희 석</t>
  </si>
  <si>
    <t>243-6173</t>
  </si>
  <si>
    <t>우 한 철</t>
  </si>
  <si>
    <t>246-5077</t>
  </si>
  <si>
    <t>이 한 열</t>
  </si>
  <si>
    <t>김 철</t>
  </si>
  <si>
    <t>254-7956</t>
  </si>
  <si>
    <t>최 영 진</t>
  </si>
  <si>
    <t>244-8818</t>
  </si>
  <si>
    <t>장 경 민</t>
  </si>
  <si>
    <t>244-0034</t>
  </si>
  <si>
    <t>김 성 훈</t>
  </si>
  <si>
    <t>최 정 영</t>
  </si>
  <si>
    <t>710-6143</t>
  </si>
  <si>
    <t>홍 연 활</t>
  </si>
  <si>
    <t>248-2289</t>
  </si>
  <si>
    <t>이 종 석</t>
  </si>
  <si>
    <t>241-3854</t>
  </si>
  <si>
    <t>김 재 동</t>
  </si>
  <si>
    <t>242-4801</t>
  </si>
  <si>
    <t>김 종 원</t>
  </si>
  <si>
    <t>241-5550</t>
  </si>
  <si>
    <t>강 문 석</t>
  </si>
  <si>
    <t>254-9860</t>
  </si>
  <si>
    <t>김 성 일</t>
  </si>
  <si>
    <t>244-3545</t>
  </si>
  <si>
    <t>허 준 기</t>
  </si>
  <si>
    <t>242-2302</t>
  </si>
  <si>
    <t>허 스 민</t>
  </si>
  <si>
    <t>257-8514</t>
  </si>
  <si>
    <t>민 종 진</t>
  </si>
  <si>
    <t>254-8667</t>
  </si>
  <si>
    <t>우 병 국</t>
  </si>
  <si>
    <t>242-1400</t>
  </si>
  <si>
    <t>김 종 섭</t>
  </si>
  <si>
    <t>254-9125</t>
  </si>
  <si>
    <t>임 준 태</t>
  </si>
  <si>
    <t>박 동 욱</t>
  </si>
  <si>
    <t>254-8610</t>
  </si>
  <si>
    <t>배 전 한</t>
  </si>
  <si>
    <t>254-7582</t>
  </si>
  <si>
    <t>장 영 도</t>
  </si>
  <si>
    <t>245-4855</t>
  </si>
  <si>
    <t>김 태 형</t>
  </si>
  <si>
    <t>254-7296</t>
  </si>
  <si>
    <t>이 영 훈</t>
  </si>
  <si>
    <t>254-9951</t>
  </si>
  <si>
    <t>장 재 수</t>
  </si>
  <si>
    <t>254-7565</t>
  </si>
  <si>
    <t>강 영 두</t>
  </si>
  <si>
    <t>244-1239</t>
  </si>
  <si>
    <t>최 지 욱</t>
  </si>
  <si>
    <t>245-0848</t>
  </si>
  <si>
    <t>김 봉 수</t>
  </si>
  <si>
    <t>문 수 진</t>
  </si>
  <si>
    <t>246-3336</t>
  </si>
  <si>
    <t>이 상 돈</t>
  </si>
  <si>
    <t>247-2323</t>
  </si>
  <si>
    <t>한 석 동</t>
  </si>
  <si>
    <t>256-1524</t>
  </si>
  <si>
    <t>신 현</t>
  </si>
  <si>
    <t>256-4013</t>
  </si>
  <si>
    <t>박 성 욱</t>
  </si>
  <si>
    <t>윤 문 백</t>
  </si>
  <si>
    <t>247-9294</t>
  </si>
  <si>
    <t>김 재 홍</t>
  </si>
  <si>
    <t>241-5541</t>
  </si>
  <si>
    <t>오 사 윤</t>
  </si>
  <si>
    <t>241-5711</t>
  </si>
  <si>
    <t>장 용 호</t>
  </si>
  <si>
    <t>253-2131</t>
  </si>
  <si>
    <t>강 근 주</t>
  </si>
  <si>
    <t>장 차 선</t>
  </si>
  <si>
    <t>조 선 섭</t>
  </si>
  <si>
    <t>244-2782</t>
  </si>
  <si>
    <t>이 준 관</t>
  </si>
  <si>
    <t>254-8962</t>
  </si>
  <si>
    <t>김 성 철</t>
  </si>
  <si>
    <t>231-5357</t>
  </si>
  <si>
    <t>제 양 균</t>
  </si>
  <si>
    <t>248-4526</t>
  </si>
  <si>
    <t>이 창 수</t>
  </si>
  <si>
    <t>254-7873</t>
  </si>
  <si>
    <t>강 창 구</t>
  </si>
  <si>
    <t>241-0088</t>
  </si>
  <si>
    <t>241-3888</t>
  </si>
  <si>
    <t>이 동 훈</t>
  </si>
  <si>
    <t>257-0850</t>
  </si>
  <si>
    <t>황 해 룡</t>
  </si>
  <si>
    <t>253-8001</t>
  </si>
  <si>
    <t>서 두 진</t>
  </si>
  <si>
    <t>983-9200</t>
  </si>
  <si>
    <t>권 재 국</t>
  </si>
  <si>
    <t>243-1335</t>
  </si>
  <si>
    <t>정 종 환</t>
  </si>
  <si>
    <t>이 승 손</t>
  </si>
  <si>
    <t>254-8534</t>
  </si>
  <si>
    <t>정 영 헌</t>
  </si>
  <si>
    <t>황 원 준</t>
  </si>
  <si>
    <t>247-6228</t>
  </si>
  <si>
    <t>이 동 우</t>
  </si>
  <si>
    <t>246-0173</t>
  </si>
  <si>
    <t>장 경 식</t>
  </si>
  <si>
    <t>247-0140</t>
  </si>
  <si>
    <t>곽 호 범</t>
  </si>
  <si>
    <t>254-5550</t>
  </si>
  <si>
    <t>김 흥 열</t>
  </si>
  <si>
    <t>242-2301</t>
  </si>
  <si>
    <t>정 의 석</t>
  </si>
  <si>
    <t>김 일 웅</t>
  </si>
  <si>
    <t>241-6666</t>
  </si>
  <si>
    <t>임 찬 홍</t>
  </si>
  <si>
    <t>255-7043</t>
  </si>
  <si>
    <t>정 한 홍</t>
  </si>
  <si>
    <t>246-6377</t>
  </si>
  <si>
    <t>홍 동 희</t>
  </si>
  <si>
    <t>246-8985</t>
  </si>
  <si>
    <t>86명</t>
    <phoneticPr fontId="2" type="noConversion"/>
  </si>
  <si>
    <t>성     명</t>
    <phoneticPr fontId="2" type="noConversion"/>
  </si>
  <si>
    <t>성    명</t>
    <phoneticPr fontId="2" type="noConversion"/>
  </si>
  <si>
    <t>운 영 팀 장</t>
    <phoneticPr fontId="2" type="noConversion"/>
  </si>
  <si>
    <t>하 정 민</t>
    <phoneticPr fontId="2" type="noConversion"/>
  </si>
  <si>
    <t>고   영   현</t>
    <phoneticPr fontId="2" type="noConversion"/>
  </si>
  <si>
    <t>3. 2021년도 월별 인조빙 판매량 및 금액</t>
    <phoneticPr fontId="2" type="noConversion"/>
  </si>
  <si>
    <t>1. 2021년도 환원 사업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</si>
</sst>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  <numFmt numFmtId="177" formatCode="_-* #,##0.0_-;\-* #,##0.0_-;_-* &quot;-&quot;?_-;_-@_-"/>
    <numFmt numFmtId="178" formatCode="#,##0;[Red]#,##0"/>
  </numFmts>
  <fonts count="10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3"/>
      <color theme="1"/>
      <name val="맑은 고딕"/>
      <family val="2"/>
      <charset val="129"/>
      <scheme val="minor"/>
    </font>
    <font>
      <sz val="22"/>
      <color rgb="FF000000"/>
      <name val="나눔명조"/>
      <family val="1"/>
      <charset val="129"/>
    </font>
    <font>
      <sz val="60"/>
      <color theme="1"/>
      <name val="나눔명조 ExtraBold"/>
      <family val="1"/>
      <charset val="129"/>
    </font>
    <font>
      <b/>
      <sz val="24"/>
      <color rgb="FF000000"/>
      <name val="나눔명조"/>
      <family val="1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돋움"/>
      <family val="3"/>
      <charset val="129"/>
    </font>
    <font>
      <b/>
      <sz val="30"/>
      <name val="궁서체"/>
      <family val="1"/>
      <charset val="129"/>
    </font>
    <font>
      <b/>
      <sz val="14"/>
      <name val="돋움"/>
      <family val="3"/>
      <charset val="129"/>
    </font>
    <font>
      <sz val="11"/>
      <color theme="1"/>
      <name val="나눔명조 ExtraBold"/>
      <family val="1"/>
      <charset val="129"/>
    </font>
    <font>
      <sz val="16"/>
      <color theme="1"/>
      <name val="나눔명조 ExtraBold"/>
      <family val="1"/>
      <charset val="129"/>
    </font>
    <font>
      <sz val="24"/>
      <color theme="1"/>
      <name val="나눔명조 ExtraBold"/>
      <family val="1"/>
      <charset val="129"/>
    </font>
    <font>
      <b/>
      <sz val="22"/>
      <color theme="1"/>
      <name val="HY견명조"/>
      <family val="1"/>
      <charset val="129"/>
    </font>
    <font>
      <b/>
      <sz val="32"/>
      <color theme="1"/>
      <name val="HY견명조"/>
      <family val="1"/>
      <charset val="129"/>
    </font>
    <font>
      <sz val="24"/>
      <color rgb="FF000000"/>
      <name val="나눔명조"/>
      <family val="1"/>
      <charset val="129"/>
    </font>
    <font>
      <sz val="23"/>
      <color theme="1"/>
      <name val="HY견명조"/>
      <family val="1"/>
      <charset val="129"/>
    </font>
    <font>
      <b/>
      <sz val="32"/>
      <color rgb="FF000000"/>
      <name val="나눔명조 ExtraBold"/>
      <family val="1"/>
      <charset val="129"/>
    </font>
    <font>
      <b/>
      <sz val="32"/>
      <color rgb="FF000000"/>
      <name val="나눔명조"/>
      <family val="1"/>
      <charset val="129"/>
    </font>
    <font>
      <sz val="32"/>
      <color rgb="FF000000"/>
      <name val="나눔명조"/>
      <family val="1"/>
      <charset val="129"/>
    </font>
    <font>
      <sz val="16"/>
      <color theme="1"/>
      <name val="HY견명조"/>
      <family val="1"/>
      <charset val="129"/>
    </font>
    <font>
      <sz val="11"/>
      <color theme="1"/>
      <name val="HY견명조"/>
      <family val="1"/>
      <charset val="129"/>
    </font>
    <font>
      <b/>
      <sz val="27"/>
      <color rgb="FF000000"/>
      <name val="나눔명조"/>
      <family val="1"/>
      <charset val="129"/>
    </font>
    <font>
      <b/>
      <sz val="27"/>
      <color rgb="FF000000"/>
      <name val="나눔명조 ExtraBold"/>
      <family val="1"/>
      <charset val="129"/>
    </font>
    <font>
      <b/>
      <sz val="27"/>
      <color theme="1"/>
      <name val="나눔명조 ExtraBold"/>
      <family val="1"/>
      <charset val="129"/>
    </font>
    <font>
      <b/>
      <sz val="28"/>
      <color rgb="FF000000"/>
      <name val="나눔명조 ExtraBold"/>
      <family val="1"/>
      <charset val="129"/>
    </font>
    <font>
      <b/>
      <sz val="36"/>
      <color rgb="FF000000"/>
      <name val="나눔명조 ExtraBold"/>
      <family val="1"/>
      <charset val="129"/>
    </font>
    <font>
      <b/>
      <sz val="36"/>
      <color theme="1"/>
      <name val="나눔명조 ExtraBold"/>
      <family val="1"/>
      <charset val="129"/>
    </font>
    <font>
      <sz val="36"/>
      <color theme="1"/>
      <name val="나눔명조 ExtraBold"/>
      <family val="1"/>
      <charset val="129"/>
    </font>
    <font>
      <sz val="36"/>
      <color theme="1"/>
      <name val="HY견명조"/>
      <family val="1"/>
      <charset val="129"/>
    </font>
    <font>
      <b/>
      <sz val="30"/>
      <color rgb="FF000000"/>
      <name val="나눔명조 ExtraBold"/>
      <family val="1"/>
      <charset val="129"/>
    </font>
    <font>
      <sz val="32"/>
      <color theme="1"/>
      <name val="나눔명조 ExtraBold"/>
      <family val="1"/>
      <charset val="129"/>
    </font>
    <font>
      <sz val="28"/>
      <color theme="1"/>
      <name val="맑은 고딕"/>
      <family val="2"/>
      <charset val="129"/>
      <scheme val="minor"/>
    </font>
    <font>
      <b/>
      <sz val="32"/>
      <color theme="0"/>
      <name val="나눔명조 ExtraBold"/>
      <family val="1"/>
      <charset val="129"/>
    </font>
    <font>
      <sz val="16"/>
      <color theme="1"/>
      <name val="나눔고딕 ExtraBold"/>
      <family val="3"/>
      <charset val="129"/>
    </font>
    <font>
      <sz val="11"/>
      <color theme="1"/>
      <name val="나눔고딕 ExtraBold"/>
      <family val="3"/>
      <charset val="129"/>
    </font>
    <font>
      <sz val="24"/>
      <color theme="1"/>
      <name val="나눔고딕 ExtraBold"/>
      <family val="3"/>
      <charset val="129"/>
    </font>
    <font>
      <b/>
      <sz val="26"/>
      <name val="나눔명조 ExtraBold"/>
      <family val="1"/>
      <charset val="129"/>
    </font>
    <font>
      <sz val="11"/>
      <name val="나눔명조 ExtraBold"/>
      <family val="1"/>
      <charset val="129"/>
    </font>
    <font>
      <sz val="12"/>
      <name val="나눔명조 ExtraBold"/>
      <family val="1"/>
      <charset val="129"/>
    </font>
    <font>
      <b/>
      <sz val="14"/>
      <name val="나눔명조 ExtraBold"/>
      <family val="1"/>
      <charset val="129"/>
    </font>
    <font>
      <sz val="14"/>
      <name val="나눔명조 ExtraBold"/>
      <family val="1"/>
      <charset val="129"/>
    </font>
    <font>
      <b/>
      <sz val="12"/>
      <name val="나눔명조 ExtraBold"/>
      <family val="1"/>
      <charset val="129"/>
    </font>
    <font>
      <b/>
      <sz val="11"/>
      <name val="나눔명조 ExtraBold"/>
      <family val="1"/>
      <charset val="129"/>
    </font>
    <font>
      <sz val="20"/>
      <color theme="1"/>
      <name val="맑은 고딕"/>
      <family val="2"/>
      <charset val="129"/>
      <scheme val="minor"/>
    </font>
    <font>
      <sz val="26"/>
      <color theme="0"/>
      <name val="맑은 고딕"/>
      <family val="3"/>
      <charset val="129"/>
      <scheme val="minor"/>
    </font>
    <font>
      <b/>
      <sz val="36"/>
      <color theme="0"/>
      <name val="맑은 고딕"/>
      <family val="3"/>
      <charset val="129"/>
      <scheme val="minor"/>
    </font>
    <font>
      <sz val="24"/>
      <color theme="0"/>
      <name val="맑은 고딕"/>
      <family val="2"/>
      <charset val="129"/>
      <scheme val="minor"/>
    </font>
    <font>
      <b/>
      <sz val="32"/>
      <color theme="1"/>
      <name val="나눔스퀘어_ac ExtraBold"/>
      <family val="3"/>
      <charset val="129"/>
    </font>
    <font>
      <sz val="16"/>
      <color theme="1"/>
      <name val="나눔스퀘어_ac ExtraBold"/>
      <family val="3"/>
      <charset val="129"/>
    </font>
    <font>
      <b/>
      <sz val="26"/>
      <color theme="1"/>
      <name val="나눔스퀘어_ac ExtraBold"/>
      <family val="3"/>
      <charset val="129"/>
    </font>
    <font>
      <b/>
      <sz val="55"/>
      <name val="나눔명조 ExtraBold"/>
      <family val="1"/>
      <charset val="129"/>
    </font>
    <font>
      <sz val="24"/>
      <name val="나눔스퀘어_ac ExtraBold"/>
      <family val="3"/>
      <charset val="129"/>
    </font>
    <font>
      <sz val="16"/>
      <color theme="1"/>
      <name val="나눔스퀘어_ac Bold"/>
      <family val="3"/>
      <charset val="129"/>
    </font>
    <font>
      <sz val="11"/>
      <color theme="1"/>
      <name val="나눔스퀘어_ac Bold"/>
      <family val="3"/>
      <charset val="129"/>
    </font>
    <font>
      <sz val="25"/>
      <color rgb="FF000000"/>
      <name val="나눔명조"/>
      <family val="1"/>
      <charset val="129"/>
    </font>
    <font>
      <sz val="28"/>
      <color rgb="FF000000"/>
      <name val="나눔명조 ExtraBold"/>
      <family val="1"/>
      <charset val="129"/>
    </font>
    <font>
      <sz val="32"/>
      <color rgb="FF000000"/>
      <name val="나눔명조 ExtraBold"/>
      <family val="1"/>
      <charset val="129"/>
    </font>
    <font>
      <sz val="26"/>
      <color rgb="FF000000"/>
      <name val="나눔명조"/>
      <family val="1"/>
      <charset val="129"/>
    </font>
    <font>
      <b/>
      <sz val="28"/>
      <color rgb="FF000000"/>
      <name val="나눔명조"/>
      <family val="1"/>
      <charset val="129"/>
    </font>
    <font>
      <sz val="28"/>
      <color rgb="FF000000"/>
      <name val="나눔명조"/>
      <family val="1"/>
      <charset val="129"/>
    </font>
    <font>
      <sz val="36"/>
      <color rgb="FF000000"/>
      <name val="나눔명조"/>
      <family val="1"/>
      <charset val="129"/>
    </font>
    <font>
      <sz val="30"/>
      <color rgb="FF000000"/>
      <name val="나눔명조"/>
      <family val="1"/>
      <charset val="129"/>
    </font>
    <font>
      <b/>
      <sz val="72"/>
      <color rgb="FFFF0000"/>
      <name val="맑은 고딕"/>
      <family val="3"/>
      <charset val="129"/>
      <scheme val="minor"/>
    </font>
    <font>
      <sz val="24"/>
      <name val="나눔명조"/>
      <family val="1"/>
      <charset val="129"/>
    </font>
    <font>
      <sz val="14"/>
      <color theme="1"/>
      <name val="나눔명조 ExtraBold"/>
      <family val="1"/>
      <charset val="129"/>
    </font>
    <font>
      <sz val="22"/>
      <color theme="1"/>
      <name val="나눔명조"/>
      <family val="1"/>
      <charset val="129"/>
    </font>
    <font>
      <sz val="23"/>
      <color theme="1"/>
      <name val="나눔명조"/>
      <family val="1"/>
      <charset val="129"/>
    </font>
    <font>
      <sz val="24"/>
      <color theme="1"/>
      <name val="나눔명조"/>
      <family val="1"/>
      <charset val="129"/>
    </font>
    <font>
      <sz val="22"/>
      <name val="나눔명조"/>
      <family val="1"/>
      <charset val="129"/>
    </font>
    <font>
      <sz val="20"/>
      <name val="맑은 고딕"/>
      <family val="2"/>
      <charset val="129"/>
      <scheme val="minor"/>
    </font>
    <font>
      <b/>
      <sz val="32"/>
      <color theme="1"/>
      <name val="나눔명조 ExtraBold"/>
      <family val="1"/>
      <charset val="129"/>
    </font>
    <font>
      <sz val="26"/>
      <color theme="1"/>
      <name val="나눔명조"/>
      <family val="1"/>
      <charset val="129"/>
    </font>
    <font>
      <b/>
      <sz val="26"/>
      <color rgb="FF000000"/>
      <name val="나눔명조"/>
      <family val="1"/>
      <charset val="129"/>
    </font>
    <font>
      <sz val="30"/>
      <color theme="1"/>
      <name val="나눔명조"/>
      <family val="1"/>
      <charset val="129"/>
    </font>
    <font>
      <sz val="26"/>
      <name val="나눔명조"/>
      <family val="1"/>
      <charset val="129"/>
    </font>
    <font>
      <sz val="20"/>
      <color rgb="FF000000"/>
      <name val="나눔명조"/>
      <family val="1"/>
      <charset val="129"/>
    </font>
    <font>
      <sz val="20"/>
      <color theme="1"/>
      <name val="나눔명조"/>
      <family val="1"/>
      <charset val="129"/>
    </font>
    <font>
      <sz val="19"/>
      <color rgb="FF000000"/>
      <name val="나눔명조"/>
      <family val="1"/>
      <charset val="129"/>
    </font>
    <font>
      <sz val="16"/>
      <color theme="1"/>
      <name val="나눔명조"/>
      <family val="1"/>
      <charset val="129"/>
    </font>
    <font>
      <sz val="60"/>
      <color theme="1"/>
      <name val="나눔명조"/>
      <family val="1"/>
      <charset val="129"/>
    </font>
    <font>
      <sz val="30"/>
      <name val="나눔명조"/>
      <family val="1"/>
      <charset val="129"/>
    </font>
    <font>
      <b/>
      <sz val="32"/>
      <name val="나눔명조 ExtraBold"/>
      <family val="1"/>
      <charset val="129"/>
    </font>
    <font>
      <sz val="28"/>
      <name val="돋움"/>
      <family val="3"/>
      <charset val="129"/>
    </font>
    <font>
      <b/>
      <sz val="26"/>
      <color rgb="FF000000"/>
      <name val="나눔명조 ExtraBold"/>
      <family val="1"/>
      <charset val="129"/>
    </font>
    <font>
      <b/>
      <sz val="20"/>
      <color theme="1"/>
      <name val="나눔스퀘어_ac ExtraBold"/>
      <family val="3"/>
      <charset val="129"/>
    </font>
    <font>
      <sz val="13"/>
      <color theme="1"/>
      <name val="나눔스퀘어_ac Bold"/>
      <family val="3"/>
      <charset val="129"/>
    </font>
    <font>
      <b/>
      <sz val="17.5"/>
      <color rgb="FF000000"/>
      <name val="나눔명조"/>
      <family val="1"/>
      <charset val="129"/>
    </font>
    <font>
      <b/>
      <sz val="17.5"/>
      <color theme="1"/>
      <name val="나눔명조"/>
      <family val="1"/>
      <charset val="129"/>
    </font>
    <font>
      <sz val="16"/>
      <color rgb="FF000000"/>
      <name val="나눔명조"/>
      <family val="1"/>
      <charset val="129"/>
    </font>
    <font>
      <sz val="15"/>
      <color theme="1"/>
      <name val="나눔명조"/>
      <family val="1"/>
      <charset val="129"/>
    </font>
    <font>
      <sz val="17"/>
      <color rgb="FF000000"/>
      <name val="나눔명조"/>
      <family val="1"/>
      <charset val="129"/>
    </font>
    <font>
      <sz val="55"/>
      <color theme="1"/>
      <name val="나눔명조 ExtraBold"/>
      <family val="1"/>
      <charset val="129"/>
    </font>
    <font>
      <sz val="21"/>
      <color rgb="FF000000"/>
      <name val="나눔명조"/>
      <family val="1"/>
      <charset val="129"/>
    </font>
    <font>
      <sz val="21"/>
      <color theme="1"/>
      <name val="나눔명조"/>
      <family val="1"/>
      <charset val="129"/>
    </font>
    <font>
      <b/>
      <sz val="24"/>
      <color rgb="FF000000"/>
      <name val="나눔명조 ExtraBold"/>
      <family val="1"/>
      <charset val="129"/>
    </font>
    <font>
      <b/>
      <sz val="22"/>
      <color rgb="FF000000"/>
      <name val="나눔명조 ExtraBold"/>
      <family val="1"/>
      <charset val="129"/>
    </font>
    <font>
      <sz val="13.5"/>
      <color theme="1"/>
      <name val="나눔스퀘어_ac Bold"/>
      <family val="3"/>
      <charset val="129"/>
    </font>
    <font>
      <sz val="19"/>
      <color theme="1"/>
      <name val="나눔명조"/>
      <family val="1"/>
      <charset val="129"/>
    </font>
    <font>
      <sz val="17"/>
      <color theme="1"/>
      <name val="나눔명조"/>
      <family val="1"/>
      <charset val="129"/>
    </font>
    <font>
      <sz val="19"/>
      <name val="나눔명조"/>
      <family val="1"/>
      <charset val="129"/>
    </font>
    <font>
      <b/>
      <sz val="22"/>
      <color rgb="FF000000"/>
      <name val="나눔명조"/>
      <family val="1"/>
      <charset val="129"/>
    </font>
    <font>
      <sz val="14"/>
      <color rgb="FF000000"/>
      <name val="나눔명조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</fills>
  <borders count="4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double">
        <color auto="1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/>
  </cellStyleXfs>
  <cellXfs count="335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3" fontId="4" fillId="0" borderId="3" xfId="1" applyNumberFormat="1" applyFont="1" applyBorder="1" applyAlignment="1">
      <alignment horizontal="right" vertical="center" wrapText="1"/>
    </xf>
    <xf numFmtId="3" fontId="4" fillId="0" borderId="4" xfId="1" applyNumberFormat="1" applyFont="1" applyBorder="1" applyAlignment="1">
      <alignment horizontal="righ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4" fillId="0" borderId="3" xfId="0" applyFont="1" applyBorder="1" applyAlignment="1">
      <alignment horizontal="right" vertical="center" wrapText="1"/>
    </xf>
    <xf numFmtId="0" fontId="7" fillId="0" borderId="0" xfId="2"/>
    <xf numFmtId="0" fontId="9" fillId="0" borderId="0" xfId="2" applyFont="1" applyAlignment="1">
      <alignment horizontal="center"/>
    </xf>
    <xf numFmtId="0" fontId="11" fillId="0" borderId="0" xfId="2" applyFont="1" applyAlignment="1">
      <alignment vertical="center"/>
    </xf>
    <xf numFmtId="0" fontId="11" fillId="0" borderId="0" xfId="2" applyFont="1" applyAlignment="1">
      <alignment horizontal="center" vertical="center"/>
    </xf>
    <xf numFmtId="0" fontId="11" fillId="0" borderId="0" xfId="2" applyFont="1" applyAlignment="1">
      <alignment horizontal="left" vertical="center" indent="1"/>
    </xf>
    <xf numFmtId="0" fontId="11" fillId="0" borderId="0" xfId="2" applyFont="1" applyAlignment="1">
      <alignment horizontal="left" vertical="center" indent="2"/>
    </xf>
    <xf numFmtId="0" fontId="11" fillId="0" borderId="0" xfId="2" applyFont="1" applyAlignment="1">
      <alignment horizontal="left" vertical="center"/>
    </xf>
    <xf numFmtId="0" fontId="11" fillId="0" borderId="0" xfId="2" applyFont="1" applyAlignment="1">
      <alignment horizontal="left" indent="1"/>
    </xf>
    <xf numFmtId="0" fontId="6" fillId="0" borderId="0" xfId="0" applyFont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right" vertical="center" wrapText="1"/>
    </xf>
    <xf numFmtId="3" fontId="4" fillId="0" borderId="0" xfId="1" applyNumberFormat="1" applyFont="1" applyBorder="1" applyAlignment="1">
      <alignment horizontal="right" vertical="center" wrapText="1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1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3" fontId="4" fillId="0" borderId="1" xfId="1" applyNumberFormat="1" applyFont="1" applyBorder="1" applyAlignment="1">
      <alignment horizontal="right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3" fontId="21" fillId="0" borderId="1" xfId="0" applyNumberFormat="1" applyFont="1" applyBorder="1" applyAlignment="1">
      <alignment horizontal="right"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22" fillId="0" borderId="0" xfId="0" applyFont="1">
      <alignment vertical="center"/>
    </xf>
    <xf numFmtId="0" fontId="23" fillId="0" borderId="0" xfId="0" applyFont="1">
      <alignment vertical="center"/>
    </xf>
    <xf numFmtId="0" fontId="25" fillId="2" borderId="5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25" fillId="2" borderId="4" xfId="0" applyFont="1" applyFill="1" applyBorder="1" applyAlignment="1">
      <alignment horizontal="center" vertical="center" wrapText="1"/>
    </xf>
    <xf numFmtId="0" fontId="18" fillId="0" borderId="8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25" fillId="0" borderId="0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 wrapText="1"/>
    </xf>
    <xf numFmtId="0" fontId="28" fillId="2" borderId="4" xfId="0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 wrapText="1"/>
    </xf>
    <xf numFmtId="0" fontId="28" fillId="2" borderId="5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/>
    </xf>
    <xf numFmtId="0" fontId="29" fillId="2" borderId="4" xfId="0" applyFont="1" applyFill="1" applyBorder="1" applyAlignment="1">
      <alignment horizontal="center" vertical="center"/>
    </xf>
    <xf numFmtId="0" fontId="20" fillId="0" borderId="2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30" fillId="0" borderId="0" xfId="0" applyFont="1" applyBorder="1" applyAlignment="1">
      <alignment horizontal="left" vertical="center"/>
    </xf>
    <xf numFmtId="0" fontId="19" fillId="2" borderId="2" xfId="0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distributed" vertical="center" wrapText="1" indent="3"/>
    </xf>
    <xf numFmtId="0" fontId="19" fillId="0" borderId="3" xfId="0" applyFont="1" applyFill="1" applyBorder="1" applyAlignment="1">
      <alignment horizontal="distributed" vertical="center" wrapText="1" indent="3"/>
    </xf>
    <xf numFmtId="0" fontId="19" fillId="0" borderId="4" xfId="0" applyFont="1" applyFill="1" applyBorder="1" applyAlignment="1">
      <alignment horizontal="distributed" vertical="center" wrapText="1" indent="3"/>
    </xf>
    <xf numFmtId="0" fontId="34" fillId="0" borderId="0" xfId="0" applyFont="1">
      <alignment vertical="center"/>
    </xf>
    <xf numFmtId="0" fontId="19" fillId="0" borderId="1" xfId="0" applyFont="1" applyFill="1" applyBorder="1" applyAlignment="1">
      <alignment horizontal="center" vertical="center" wrapText="1"/>
    </xf>
    <xf numFmtId="0" fontId="36" fillId="0" borderId="0" xfId="0" applyFont="1">
      <alignment vertical="center"/>
    </xf>
    <xf numFmtId="0" fontId="37" fillId="0" borderId="0" xfId="0" applyFont="1">
      <alignment vertical="center"/>
    </xf>
    <xf numFmtId="0" fontId="38" fillId="0" borderId="0" xfId="0" applyFont="1" applyAlignment="1">
      <alignment horizontal="center" vertical="center"/>
    </xf>
    <xf numFmtId="0" fontId="40" fillId="0" borderId="0" xfId="2" applyFont="1" applyAlignment="1">
      <alignment horizontal="right" vertical="center"/>
    </xf>
    <xf numFmtId="0" fontId="40" fillId="0" borderId="0" xfId="2" applyFont="1"/>
    <xf numFmtId="0" fontId="41" fillId="0" borderId="0" xfId="2" applyFont="1" applyAlignment="1">
      <alignment horizontal="right"/>
    </xf>
    <xf numFmtId="49" fontId="42" fillId="0" borderId="0" xfId="2" applyNumberFormat="1" applyFont="1" applyAlignment="1">
      <alignment horizontal="right" vertical="center"/>
    </xf>
    <xf numFmtId="0" fontId="42" fillId="0" borderId="0" xfId="2" applyFont="1" applyAlignment="1">
      <alignment vertical="center"/>
    </xf>
    <xf numFmtId="0" fontId="41" fillId="0" borderId="0" xfId="2" applyFont="1" applyAlignment="1">
      <alignment horizontal="right" vertical="center"/>
    </xf>
    <xf numFmtId="49" fontId="43" fillId="0" borderId="0" xfId="2" applyNumberFormat="1" applyFont="1" applyAlignment="1">
      <alignment horizontal="right" vertical="center"/>
    </xf>
    <xf numFmtId="0" fontId="43" fillId="0" borderId="0" xfId="2" applyFont="1" applyAlignment="1">
      <alignment vertical="center"/>
    </xf>
    <xf numFmtId="0" fontId="43" fillId="0" borderId="0" xfId="2" applyFont="1" applyAlignment="1">
      <alignment horizontal="left" vertical="center"/>
    </xf>
    <xf numFmtId="0" fontId="42" fillId="0" borderId="0" xfId="2" applyFont="1" applyAlignment="1">
      <alignment horizontal="right" vertical="center"/>
    </xf>
    <xf numFmtId="0" fontId="42" fillId="0" borderId="0" xfId="2" applyFont="1"/>
    <xf numFmtId="0" fontId="44" fillId="0" borderId="0" xfId="2" applyFont="1" applyAlignment="1">
      <alignment horizontal="right"/>
    </xf>
    <xf numFmtId="0" fontId="45" fillId="0" borderId="0" xfId="2" applyFont="1" applyAlignment="1">
      <alignment horizontal="right" vertical="center"/>
    </xf>
    <xf numFmtId="0" fontId="45" fillId="0" borderId="0" xfId="2" applyFont="1"/>
    <xf numFmtId="0" fontId="46" fillId="0" borderId="0" xfId="0" applyFont="1">
      <alignment vertical="center"/>
    </xf>
    <xf numFmtId="3" fontId="46" fillId="0" borderId="0" xfId="0" applyNumberFormat="1" applyFont="1">
      <alignment vertical="center"/>
    </xf>
    <xf numFmtId="0" fontId="46" fillId="0" borderId="0" xfId="0" applyFont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19" fillId="2" borderId="1" xfId="0" applyFont="1" applyFill="1" applyBorder="1" applyAlignment="1">
      <alignment horizontal="center" vertical="center" wrapText="1"/>
    </xf>
    <xf numFmtId="0" fontId="51" fillId="0" borderId="0" xfId="0" applyFont="1">
      <alignment vertical="center"/>
    </xf>
    <xf numFmtId="0" fontId="55" fillId="0" borderId="0" xfId="0" applyFont="1">
      <alignment vertical="center"/>
    </xf>
    <xf numFmtId="0" fontId="56" fillId="0" borderId="0" xfId="0" applyFont="1">
      <alignment vertical="center"/>
    </xf>
    <xf numFmtId="41" fontId="4" fillId="0" borderId="3" xfId="1" applyFont="1" applyBorder="1" applyAlignment="1">
      <alignment horizontal="right" vertical="center" wrapText="1"/>
    </xf>
    <xf numFmtId="41" fontId="17" fillId="0" borderId="3" xfId="1" applyFont="1" applyBorder="1" applyAlignment="1">
      <alignment horizontal="right" vertical="center" wrapText="1"/>
    </xf>
    <xf numFmtId="41" fontId="21" fillId="0" borderId="3" xfId="1" applyFont="1" applyBorder="1" applyAlignment="1">
      <alignment horizontal="center" vertical="center" wrapText="1"/>
    </xf>
    <xf numFmtId="41" fontId="20" fillId="0" borderId="1" xfId="1" applyFont="1" applyBorder="1" applyAlignment="1">
      <alignment horizontal="center" vertical="center" wrapText="1"/>
    </xf>
    <xf numFmtId="41" fontId="21" fillId="0" borderId="1" xfId="1" applyFont="1" applyBorder="1" applyAlignment="1">
      <alignment horizontal="center" vertical="center" wrapText="1"/>
    </xf>
    <xf numFmtId="41" fontId="19" fillId="0" borderId="2" xfId="1" applyFont="1" applyFill="1" applyBorder="1" applyAlignment="1">
      <alignment horizontal="right" vertical="center" wrapText="1"/>
    </xf>
    <xf numFmtId="41" fontId="19" fillId="0" borderId="3" xfId="1" applyFont="1" applyFill="1" applyBorder="1" applyAlignment="1">
      <alignment horizontal="right" vertical="center" wrapText="1"/>
    </xf>
    <xf numFmtId="41" fontId="19" fillId="0" borderId="4" xfId="1" applyFont="1" applyFill="1" applyBorder="1" applyAlignment="1">
      <alignment horizontal="right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distributed" vertical="center" wrapText="1" indent="2"/>
    </xf>
    <xf numFmtId="0" fontId="0" fillId="0" borderId="0" xfId="0" applyFont="1">
      <alignment vertical="center"/>
    </xf>
    <xf numFmtId="0" fontId="58" fillId="0" borderId="3" xfId="0" applyFont="1" applyFill="1" applyBorder="1" applyAlignment="1">
      <alignment horizontal="center" vertical="center" wrapText="1"/>
    </xf>
    <xf numFmtId="0" fontId="58" fillId="0" borderId="3" xfId="0" applyFont="1" applyFill="1" applyBorder="1" applyAlignment="1">
      <alignment horizontal="distributed" vertical="center" wrapText="1" indent="2"/>
    </xf>
    <xf numFmtId="0" fontId="59" fillId="0" borderId="3" xfId="0" applyFont="1" applyFill="1" applyBorder="1" applyAlignment="1">
      <alignment horizontal="center" vertical="center" wrapText="1"/>
    </xf>
    <xf numFmtId="41" fontId="61" fillId="0" borderId="1" xfId="1" applyFont="1" applyBorder="1" applyAlignment="1">
      <alignment horizontal="center" vertical="center" wrapText="1"/>
    </xf>
    <xf numFmtId="41" fontId="64" fillId="0" borderId="3" xfId="1" applyFont="1" applyBorder="1" applyAlignment="1">
      <alignment horizontal="right" vertical="center" wrapText="1"/>
    </xf>
    <xf numFmtId="41" fontId="64" fillId="0" borderId="1" xfId="1" applyFont="1" applyBorder="1" applyAlignment="1">
      <alignment horizontal="right" vertical="center" wrapText="1"/>
    </xf>
    <xf numFmtId="41" fontId="62" fillId="0" borderId="1" xfId="1" applyFont="1" applyBorder="1" applyAlignment="1">
      <alignment horizontal="center" vertical="center" wrapText="1"/>
    </xf>
    <xf numFmtId="0" fontId="20" fillId="0" borderId="1" xfId="1" applyNumberFormat="1" applyFont="1" applyBorder="1" applyAlignment="1">
      <alignment horizontal="center" vertical="center" wrapText="1"/>
    </xf>
    <xf numFmtId="0" fontId="21" fillId="0" borderId="1" xfId="1" applyNumberFormat="1" applyFont="1" applyBorder="1" applyAlignment="1">
      <alignment horizontal="center" vertical="center" wrapText="1"/>
    </xf>
    <xf numFmtId="0" fontId="34" fillId="0" borderId="0" xfId="0" applyFont="1" applyBorder="1">
      <alignment vertical="center"/>
    </xf>
    <xf numFmtId="0" fontId="58" fillId="0" borderId="1" xfId="0" applyFont="1" applyFill="1" applyBorder="1" applyAlignment="1">
      <alignment horizontal="center" vertical="center" wrapText="1"/>
    </xf>
    <xf numFmtId="41" fontId="60" fillId="0" borderId="3" xfId="1" applyFont="1" applyBorder="1" applyAlignment="1">
      <alignment horizontal="center" vertical="center" wrapText="1"/>
    </xf>
    <xf numFmtId="41" fontId="62" fillId="0" borderId="3" xfId="1" applyFont="1" applyBorder="1" applyAlignment="1">
      <alignment horizontal="center" vertical="center" wrapText="1"/>
    </xf>
    <xf numFmtId="0" fontId="65" fillId="0" borderId="0" xfId="0" applyFont="1">
      <alignment vertical="center"/>
    </xf>
    <xf numFmtId="41" fontId="4" fillId="0" borderId="3" xfId="1" applyFont="1" applyBorder="1" applyAlignment="1">
      <alignment horizontal="center" vertical="center" wrapText="1"/>
    </xf>
    <xf numFmtId="41" fontId="4" fillId="0" borderId="1" xfId="1" applyFont="1" applyBorder="1" applyAlignment="1">
      <alignment horizontal="center" vertical="center" wrapText="1"/>
    </xf>
    <xf numFmtId="41" fontId="4" fillId="0" borderId="4" xfId="1" applyFont="1" applyBorder="1" applyAlignment="1">
      <alignment horizontal="right" vertical="center" wrapText="1"/>
    </xf>
    <xf numFmtId="41" fontId="57" fillId="0" borderId="3" xfId="1" applyFont="1" applyBorder="1" applyAlignment="1">
      <alignment horizontal="center" vertical="center" wrapText="1"/>
    </xf>
    <xf numFmtId="41" fontId="57" fillId="0" borderId="4" xfId="1" applyFont="1" applyBorder="1" applyAlignment="1">
      <alignment horizontal="center" vertical="center" wrapText="1"/>
    </xf>
    <xf numFmtId="41" fontId="57" fillId="0" borderId="1" xfId="1" applyFont="1" applyBorder="1" applyAlignment="1">
      <alignment horizontal="center" vertical="center" wrapText="1"/>
    </xf>
    <xf numFmtId="3" fontId="17" fillId="0" borderId="3" xfId="1" applyNumberFormat="1" applyFont="1" applyBorder="1" applyAlignment="1">
      <alignment horizontal="right" vertical="center" wrapText="1"/>
    </xf>
    <xf numFmtId="3" fontId="17" fillId="0" borderId="1" xfId="1" applyNumberFormat="1" applyFont="1" applyBorder="1" applyAlignment="1">
      <alignment horizontal="right" vertical="center" wrapText="1"/>
    </xf>
    <xf numFmtId="3" fontId="66" fillId="0" borderId="1" xfId="1" applyNumberFormat="1" applyFont="1" applyBorder="1" applyAlignment="1">
      <alignment horizontal="right" vertical="center" wrapText="1"/>
    </xf>
    <xf numFmtId="3" fontId="70" fillId="0" borderId="1" xfId="1" applyNumberFormat="1" applyFont="1" applyBorder="1" applyAlignment="1">
      <alignment horizontal="right" vertical="center" wrapText="1"/>
    </xf>
    <xf numFmtId="0" fontId="19" fillId="0" borderId="2" xfId="0" applyFont="1" applyBorder="1" applyAlignment="1">
      <alignment horizontal="distributed" vertical="center" wrapText="1" indent="2"/>
    </xf>
    <xf numFmtId="0" fontId="19" fillId="0" borderId="3" xfId="0" applyFont="1" applyBorder="1" applyAlignment="1">
      <alignment horizontal="distributed" vertical="center" wrapText="1" indent="2"/>
    </xf>
    <xf numFmtId="0" fontId="32" fillId="0" borderId="3" xfId="0" applyFont="1" applyBorder="1" applyAlignment="1">
      <alignment horizontal="distributed" vertical="center" wrapText="1" indent="2"/>
    </xf>
    <xf numFmtId="0" fontId="19" fillId="0" borderId="4" xfId="0" applyFont="1" applyBorder="1" applyAlignment="1">
      <alignment horizontal="distributed" vertical="center" wrapText="1" indent="2"/>
    </xf>
    <xf numFmtId="0" fontId="19" fillId="0" borderId="1" xfId="0" applyFont="1" applyBorder="1" applyAlignment="1">
      <alignment horizontal="center" vertical="center" wrapText="1"/>
    </xf>
    <xf numFmtId="41" fontId="19" fillId="0" borderId="1" xfId="1" applyFont="1" applyBorder="1" applyAlignment="1">
      <alignment horizontal="right" vertical="center" wrapText="1"/>
    </xf>
    <xf numFmtId="3" fontId="71" fillId="0" borderId="1" xfId="1" applyNumberFormat="1" applyFont="1" applyBorder="1" applyAlignment="1">
      <alignment horizontal="right" vertical="center" wrapText="1"/>
    </xf>
    <xf numFmtId="43" fontId="3" fillId="0" borderId="0" xfId="0" applyNumberFormat="1" applyFont="1">
      <alignment vertical="center"/>
    </xf>
    <xf numFmtId="41" fontId="46" fillId="0" borderId="0" xfId="0" applyNumberFormat="1" applyFont="1">
      <alignment vertical="center"/>
    </xf>
    <xf numFmtId="0" fontId="19" fillId="2" borderId="1" xfId="0" applyFont="1" applyFill="1" applyBorder="1" applyAlignment="1">
      <alignment horizontal="center" vertical="center" wrapText="1"/>
    </xf>
    <xf numFmtId="3" fontId="72" fillId="0" borderId="0" xfId="0" applyNumberFormat="1" applyFont="1">
      <alignment vertical="center"/>
    </xf>
    <xf numFmtId="3" fontId="17" fillId="0" borderId="1" xfId="1" applyNumberFormat="1" applyFont="1" applyFill="1" applyBorder="1" applyAlignment="1">
      <alignment horizontal="right" vertical="center" wrapText="1"/>
    </xf>
    <xf numFmtId="0" fontId="73" fillId="0" borderId="3" xfId="0" applyFont="1" applyFill="1" applyBorder="1" applyAlignment="1">
      <alignment horizontal="center" vertical="center" wrapText="1"/>
    </xf>
    <xf numFmtId="0" fontId="73" fillId="0" borderId="3" xfId="0" applyFont="1" applyFill="1" applyBorder="1" applyAlignment="1">
      <alignment horizontal="distributed" vertical="center" wrapText="1" indent="3"/>
    </xf>
    <xf numFmtId="0" fontId="25" fillId="2" borderId="1" xfId="0" applyFont="1" applyFill="1" applyBorder="1" applyAlignment="1">
      <alignment horizontal="center" vertical="center" wrapText="1"/>
    </xf>
    <xf numFmtId="3" fontId="72" fillId="3" borderId="0" xfId="0" applyNumberFormat="1" applyFont="1" applyFill="1">
      <alignment vertical="center"/>
    </xf>
    <xf numFmtId="41" fontId="74" fillId="0" borderId="1" xfId="1" applyFont="1" applyBorder="1" applyAlignment="1">
      <alignment horizontal="center" vertical="center" wrapText="1"/>
    </xf>
    <xf numFmtId="41" fontId="74" fillId="0" borderId="1" xfId="1" applyFont="1" applyFill="1" applyBorder="1" applyAlignment="1">
      <alignment horizontal="center" vertical="center" wrapText="1"/>
    </xf>
    <xf numFmtId="0" fontId="75" fillId="0" borderId="2" xfId="1" applyNumberFormat="1" applyFont="1" applyBorder="1" applyAlignment="1">
      <alignment horizontal="center" vertical="center" wrapText="1"/>
    </xf>
    <xf numFmtId="41" fontId="60" fillId="0" borderId="2" xfId="1" applyFont="1" applyBorder="1" applyAlignment="1">
      <alignment horizontal="center" vertical="center" wrapText="1"/>
    </xf>
    <xf numFmtId="0" fontId="60" fillId="0" borderId="2" xfId="1" applyNumberFormat="1" applyFont="1" applyBorder="1" applyAlignment="1">
      <alignment horizontal="center" vertical="center" wrapText="1"/>
    </xf>
    <xf numFmtId="0" fontId="75" fillId="0" borderId="3" xfId="1" applyNumberFormat="1" applyFont="1" applyBorder="1" applyAlignment="1">
      <alignment horizontal="center" vertical="center" wrapText="1"/>
    </xf>
    <xf numFmtId="0" fontId="60" fillId="0" borderId="3" xfId="1" applyNumberFormat="1" applyFont="1" applyBorder="1" applyAlignment="1">
      <alignment horizontal="center" vertical="center" wrapText="1"/>
    </xf>
    <xf numFmtId="41" fontId="64" fillId="0" borderId="3" xfId="1" applyFont="1" applyBorder="1" applyAlignment="1">
      <alignment horizontal="center" vertical="center" wrapText="1"/>
    </xf>
    <xf numFmtId="41" fontId="76" fillId="0" borderId="3" xfId="1" applyFont="1" applyBorder="1" applyAlignment="1">
      <alignment horizontal="center" vertical="center" wrapText="1"/>
    </xf>
    <xf numFmtId="41" fontId="64" fillId="0" borderId="1" xfId="1" applyFont="1" applyBorder="1" applyAlignment="1">
      <alignment horizontal="center" vertical="center" wrapText="1"/>
    </xf>
    <xf numFmtId="41" fontId="77" fillId="0" borderId="3" xfId="1" applyFont="1" applyBorder="1" applyAlignment="1">
      <alignment vertical="center" wrapText="1"/>
    </xf>
    <xf numFmtId="176" fontId="77" fillId="0" borderId="1" xfId="0" applyNumberFormat="1" applyFont="1" applyBorder="1" applyAlignment="1">
      <alignment vertical="center" wrapText="1"/>
    </xf>
    <xf numFmtId="176" fontId="77" fillId="0" borderId="1" xfId="1" applyNumberFormat="1" applyFont="1" applyBorder="1" applyAlignment="1">
      <alignment vertical="center" wrapText="1"/>
    </xf>
    <xf numFmtId="0" fontId="69" fillId="0" borderId="8" xfId="0" applyFont="1" applyBorder="1" applyAlignment="1">
      <alignment horizontal="right" vertical="center"/>
    </xf>
    <xf numFmtId="3" fontId="68" fillId="0" borderId="3" xfId="1" applyNumberFormat="1" applyFont="1" applyBorder="1" applyAlignment="1">
      <alignment horizontal="right" vertical="center" wrapText="1"/>
    </xf>
    <xf numFmtId="3" fontId="63" fillId="0" borderId="2" xfId="0" applyNumberFormat="1" applyFont="1" applyBorder="1" applyAlignment="1">
      <alignment horizontal="center" vertical="center" wrapText="1"/>
    </xf>
    <xf numFmtId="3" fontId="63" fillId="0" borderId="3" xfId="0" applyNumberFormat="1" applyFont="1" applyBorder="1" applyAlignment="1">
      <alignment horizontal="center" vertical="center" wrapText="1"/>
    </xf>
    <xf numFmtId="3" fontId="63" fillId="0" borderId="4" xfId="0" applyNumberFormat="1" applyFont="1" applyBorder="1" applyAlignment="1">
      <alignment horizontal="center" vertical="center" wrapText="1"/>
    </xf>
    <xf numFmtId="3" fontId="78" fillId="0" borderId="3" xfId="1" applyNumberFormat="1" applyFont="1" applyBorder="1" applyAlignment="1">
      <alignment horizontal="right" vertical="center" wrapText="1"/>
    </xf>
    <xf numFmtId="41" fontId="78" fillId="0" borderId="3" xfId="1" applyFont="1" applyBorder="1" applyAlignment="1">
      <alignment horizontal="center" vertical="center" wrapText="1"/>
    </xf>
    <xf numFmtId="41" fontId="78" fillId="0" borderId="1" xfId="1" applyFont="1" applyBorder="1" applyAlignment="1">
      <alignment horizontal="center" vertical="center" wrapText="1"/>
    </xf>
    <xf numFmtId="41" fontId="80" fillId="0" borderId="3" xfId="1" applyFont="1" applyBorder="1" applyAlignment="1">
      <alignment horizontal="center" vertical="center" wrapText="1"/>
    </xf>
    <xf numFmtId="41" fontId="80" fillId="0" borderId="1" xfId="1" applyFont="1" applyBorder="1" applyAlignment="1">
      <alignment horizontal="center" vertical="center" wrapText="1"/>
    </xf>
    <xf numFmtId="177" fontId="21" fillId="0" borderId="1" xfId="1" applyNumberFormat="1" applyFont="1" applyBorder="1" applyAlignment="1">
      <alignment horizontal="center" vertical="center" wrapText="1"/>
    </xf>
    <xf numFmtId="41" fontId="79" fillId="0" borderId="2" xfId="1" applyFont="1" applyBorder="1">
      <alignment vertical="center"/>
    </xf>
    <xf numFmtId="41" fontId="79" fillId="0" borderId="3" xfId="1" applyFont="1" applyBorder="1">
      <alignment vertical="center"/>
    </xf>
    <xf numFmtId="41" fontId="79" fillId="0" borderId="19" xfId="1" applyFont="1" applyBorder="1">
      <alignment vertical="center"/>
    </xf>
    <xf numFmtId="41" fontId="79" fillId="0" borderId="19" xfId="1" applyFont="1" applyBorder="1" applyAlignment="1">
      <alignment horizontal="right" vertical="center"/>
    </xf>
    <xf numFmtId="0" fontId="58" fillId="0" borderId="2" xfId="0" applyFont="1" applyBorder="1" applyAlignment="1">
      <alignment horizontal="center" vertical="center" wrapText="1"/>
    </xf>
    <xf numFmtId="0" fontId="58" fillId="0" borderId="2" xfId="0" applyFont="1" applyBorder="1" applyAlignment="1">
      <alignment horizontal="distributed" vertical="center" wrapText="1" indent="2"/>
    </xf>
    <xf numFmtId="0" fontId="58" fillId="0" borderId="3" xfId="0" applyFont="1" applyBorder="1" applyAlignment="1">
      <alignment horizontal="center" vertical="center" wrapText="1"/>
    </xf>
    <xf numFmtId="0" fontId="58" fillId="0" borderId="3" xfId="0" applyFont="1" applyBorder="1" applyAlignment="1">
      <alignment horizontal="distributed" vertical="center" wrapText="1" indent="2"/>
    </xf>
    <xf numFmtId="0" fontId="34" fillId="0" borderId="22" xfId="0" applyFont="1" applyBorder="1">
      <alignment vertical="center"/>
    </xf>
    <xf numFmtId="0" fontId="58" fillId="0" borderId="4" xfId="0" applyFont="1" applyBorder="1" applyAlignment="1">
      <alignment horizontal="center" vertical="center" wrapText="1"/>
    </xf>
    <xf numFmtId="0" fontId="58" fillId="0" borderId="4" xfId="0" applyFont="1" applyBorder="1" applyAlignment="1">
      <alignment horizontal="distributed" vertical="center" wrapText="1" indent="2"/>
    </xf>
    <xf numFmtId="41" fontId="78" fillId="0" borderId="19" xfId="1" applyFont="1" applyBorder="1" applyAlignment="1">
      <alignment horizontal="center" vertical="center" wrapText="1"/>
    </xf>
    <xf numFmtId="41" fontId="79" fillId="0" borderId="15" xfId="1" applyFont="1" applyBorder="1">
      <alignment vertical="center"/>
    </xf>
    <xf numFmtId="41" fontId="79" fillId="0" borderId="11" xfId="1" applyFont="1" applyBorder="1">
      <alignment vertical="center"/>
    </xf>
    <xf numFmtId="41" fontId="81" fillId="0" borderId="3" xfId="1" applyFont="1" applyBorder="1">
      <alignment vertical="center"/>
    </xf>
    <xf numFmtId="41" fontId="79" fillId="0" borderId="21" xfId="1" applyFont="1" applyBorder="1">
      <alignment vertical="center"/>
    </xf>
    <xf numFmtId="0" fontId="24" fillId="2" borderId="1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25" fillId="2" borderId="2" xfId="0" applyFont="1" applyFill="1" applyBorder="1" applyAlignment="1">
      <alignment horizontal="center" vertical="center" wrapText="1"/>
    </xf>
    <xf numFmtId="41" fontId="83" fillId="0" borderId="3" xfId="1" applyFont="1" applyBorder="1" applyAlignment="1">
      <alignment horizontal="center" vertical="center" wrapText="1"/>
    </xf>
    <xf numFmtId="41" fontId="83" fillId="0" borderId="1" xfId="1" applyFont="1" applyBorder="1" applyAlignment="1">
      <alignment horizontal="center" vertical="center" wrapText="1"/>
    </xf>
    <xf numFmtId="41" fontId="84" fillId="0" borderId="1" xfId="1" applyFont="1" applyFill="1" applyBorder="1" applyAlignment="1">
      <alignment horizontal="right" vertical="center" wrapText="1"/>
    </xf>
    <xf numFmtId="0" fontId="84" fillId="0" borderId="1" xfId="0" applyFont="1" applyFill="1" applyBorder="1" applyAlignment="1">
      <alignment horizontal="center" vertical="center" wrapText="1"/>
    </xf>
    <xf numFmtId="41" fontId="68" fillId="0" borderId="3" xfId="1" applyFont="1" applyBorder="1" applyAlignment="1">
      <alignment horizontal="right" vertical="center" wrapText="1"/>
    </xf>
    <xf numFmtId="0" fontId="61" fillId="0" borderId="3" xfId="0" applyFont="1" applyBorder="1" applyAlignment="1">
      <alignment horizontal="center" vertical="center" wrapText="1"/>
    </xf>
    <xf numFmtId="178" fontId="85" fillId="0" borderId="23" xfId="0" applyNumberFormat="1" applyFont="1" applyBorder="1" applyAlignment="1">
      <alignment horizontal="center" vertical="center"/>
    </xf>
    <xf numFmtId="178" fontId="85" fillId="0" borderId="24" xfId="0" applyNumberFormat="1" applyFont="1" applyBorder="1" applyAlignment="1">
      <alignment horizontal="center" vertical="center"/>
    </xf>
    <xf numFmtId="0" fontId="61" fillId="0" borderId="1" xfId="0" applyFont="1" applyBorder="1" applyAlignment="1">
      <alignment horizontal="center" vertical="center" wrapText="1"/>
    </xf>
    <xf numFmtId="41" fontId="61" fillId="0" borderId="1" xfId="0" applyNumberFormat="1" applyFont="1" applyBorder="1" applyAlignment="1">
      <alignment horizontal="center" vertical="center" wrapText="1"/>
    </xf>
    <xf numFmtId="0" fontId="19" fillId="2" borderId="25" xfId="0" applyFont="1" applyFill="1" applyBorder="1" applyAlignment="1">
      <alignment horizontal="center" vertical="center"/>
    </xf>
    <xf numFmtId="0" fontId="19" fillId="2" borderId="26" xfId="0" applyFont="1" applyFill="1" applyBorder="1" applyAlignment="1">
      <alignment horizontal="center" vertical="center" wrapText="1"/>
    </xf>
    <xf numFmtId="0" fontId="19" fillId="2" borderId="27" xfId="0" applyFont="1" applyFill="1" applyBorder="1" applyAlignment="1">
      <alignment horizontal="center" vertical="center" wrapText="1"/>
    </xf>
    <xf numFmtId="0" fontId="19" fillId="0" borderId="28" xfId="0" applyFont="1" applyFill="1" applyBorder="1" applyAlignment="1">
      <alignment horizontal="center" vertical="center"/>
    </xf>
    <xf numFmtId="0" fontId="19" fillId="0" borderId="17" xfId="0" applyFont="1" applyFill="1" applyBorder="1" applyAlignment="1">
      <alignment horizontal="center" vertical="center" wrapText="1"/>
    </xf>
    <xf numFmtId="0" fontId="19" fillId="0" borderId="29" xfId="0" applyFont="1" applyFill="1" applyBorder="1" applyAlignment="1">
      <alignment horizontal="center" vertical="center"/>
    </xf>
    <xf numFmtId="0" fontId="19" fillId="0" borderId="18" xfId="0" applyFont="1" applyFill="1" applyBorder="1" applyAlignment="1">
      <alignment horizontal="center" vertical="center" wrapText="1"/>
    </xf>
    <xf numFmtId="0" fontId="19" fillId="0" borderId="30" xfId="0" applyFont="1" applyFill="1" applyBorder="1" applyAlignment="1">
      <alignment horizontal="center" vertical="center"/>
    </xf>
    <xf numFmtId="0" fontId="19" fillId="0" borderId="32" xfId="0" applyFont="1" applyFill="1" applyBorder="1" applyAlignment="1">
      <alignment horizontal="center" vertical="center"/>
    </xf>
    <xf numFmtId="0" fontId="19" fillId="0" borderId="33" xfId="0" applyFont="1" applyFill="1" applyBorder="1" applyAlignment="1">
      <alignment horizontal="center" vertical="center" wrapText="1"/>
    </xf>
    <xf numFmtId="0" fontId="27" fillId="0" borderId="34" xfId="0" applyFont="1" applyFill="1" applyBorder="1" applyAlignment="1">
      <alignment horizontal="center" vertical="center" wrapText="1"/>
    </xf>
    <xf numFmtId="0" fontId="19" fillId="0" borderId="19" xfId="0" applyFont="1" applyFill="1" applyBorder="1" applyAlignment="1">
      <alignment horizontal="center" vertical="center" wrapText="1"/>
    </xf>
    <xf numFmtId="0" fontId="27" fillId="0" borderId="31" xfId="0" applyFont="1" applyFill="1" applyBorder="1" applyAlignment="1">
      <alignment horizontal="center" vertical="center" wrapText="1"/>
    </xf>
    <xf numFmtId="0" fontId="19" fillId="0" borderId="34" xfId="0" applyFont="1" applyFill="1" applyBorder="1" applyAlignment="1">
      <alignment horizontal="center" vertical="center" wrapText="1"/>
    </xf>
    <xf numFmtId="0" fontId="86" fillId="0" borderId="31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41" fontId="4" fillId="0" borderId="1" xfId="1" applyFont="1" applyBorder="1" applyAlignment="1">
      <alignment horizontal="right" vertical="center" wrapText="1"/>
    </xf>
    <xf numFmtId="0" fontId="88" fillId="0" borderId="0" xfId="0" applyFont="1">
      <alignment vertical="center"/>
    </xf>
    <xf numFmtId="3" fontId="89" fillId="0" borderId="2" xfId="0" applyNumberFormat="1" applyFont="1" applyBorder="1" applyAlignment="1">
      <alignment horizontal="right" vertical="center" wrapText="1"/>
    </xf>
    <xf numFmtId="3" fontId="89" fillId="0" borderId="11" xfId="0" applyNumberFormat="1" applyFont="1" applyBorder="1" applyAlignment="1">
      <alignment horizontal="right" vertical="center" wrapText="1"/>
    </xf>
    <xf numFmtId="3" fontId="89" fillId="0" borderId="3" xfId="0" applyNumberFormat="1" applyFont="1" applyBorder="1" applyAlignment="1">
      <alignment horizontal="right" vertical="center" wrapText="1"/>
    </xf>
    <xf numFmtId="0" fontId="89" fillId="0" borderId="3" xfId="0" applyFont="1" applyBorder="1" applyAlignment="1">
      <alignment horizontal="right" vertical="center" wrapText="1"/>
    </xf>
    <xf numFmtId="41" fontId="89" fillId="0" borderId="11" xfId="1" applyFont="1" applyBorder="1" applyAlignment="1">
      <alignment horizontal="right" vertical="center" wrapText="1"/>
    </xf>
    <xf numFmtId="41" fontId="89" fillId="0" borderId="3" xfId="1" applyFont="1" applyBorder="1" applyAlignment="1">
      <alignment horizontal="right" vertical="center" wrapText="1"/>
    </xf>
    <xf numFmtId="3" fontId="89" fillId="0" borderId="1" xfId="0" applyNumberFormat="1" applyFont="1" applyBorder="1" applyAlignment="1">
      <alignment horizontal="right" vertical="center" wrapText="1"/>
    </xf>
    <xf numFmtId="3" fontId="90" fillId="0" borderId="7" xfId="0" applyNumberFormat="1" applyFont="1" applyBorder="1" applyAlignment="1">
      <alignment horizontal="right" vertical="center" wrapText="1"/>
    </xf>
    <xf numFmtId="3" fontId="89" fillId="0" borderId="7" xfId="0" applyNumberFormat="1" applyFont="1" applyBorder="1" applyAlignment="1">
      <alignment horizontal="right" vertical="center" wrapText="1"/>
    </xf>
    <xf numFmtId="41" fontId="91" fillId="0" borderId="3" xfId="1" applyFont="1" applyBorder="1" applyAlignment="1">
      <alignment horizontal="center" vertical="center" wrapText="1"/>
    </xf>
    <xf numFmtId="41" fontId="91" fillId="0" borderId="1" xfId="1" applyFont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41" fontId="91" fillId="0" borderId="19" xfId="1" applyFont="1" applyBorder="1" applyAlignment="1">
      <alignment horizontal="center" vertical="center" wrapText="1"/>
    </xf>
    <xf numFmtId="41" fontId="92" fillId="0" borderId="17" xfId="1" applyFont="1" applyBorder="1">
      <alignment vertical="center"/>
    </xf>
    <xf numFmtId="41" fontId="92" fillId="0" borderId="18" xfId="1" applyFont="1" applyBorder="1">
      <alignment vertical="center"/>
    </xf>
    <xf numFmtId="41" fontId="92" fillId="0" borderId="20" xfId="1" applyFont="1" applyBorder="1">
      <alignment vertical="center"/>
    </xf>
    <xf numFmtId="41" fontId="93" fillId="0" borderId="3" xfId="1" applyFont="1" applyBorder="1" applyAlignment="1">
      <alignment horizontal="center" vertical="center" wrapText="1"/>
    </xf>
    <xf numFmtId="41" fontId="93" fillId="0" borderId="19" xfId="1" applyFont="1" applyBorder="1" applyAlignment="1">
      <alignment horizontal="center" vertical="center" wrapText="1"/>
    </xf>
    <xf numFmtId="3" fontId="95" fillId="0" borderId="3" xfId="1" applyNumberFormat="1" applyFont="1" applyBorder="1" applyAlignment="1">
      <alignment horizontal="right" vertical="center" wrapText="1"/>
    </xf>
    <xf numFmtId="3" fontId="96" fillId="0" borderId="3" xfId="1" applyNumberFormat="1" applyFont="1" applyBorder="1" applyAlignment="1">
      <alignment horizontal="right" vertical="center" wrapText="1"/>
    </xf>
    <xf numFmtId="0" fontId="25" fillId="2" borderId="38" xfId="0" applyFont="1" applyFill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3" fontId="4" fillId="0" borderId="18" xfId="1" applyNumberFormat="1" applyFont="1" applyBorder="1" applyAlignment="1">
      <alignment horizontal="right" vertical="center" wrapText="1"/>
    </xf>
    <xf numFmtId="3" fontId="68" fillId="0" borderId="18" xfId="1" applyNumberFormat="1" applyFont="1" applyBorder="1" applyAlignment="1">
      <alignment horizontal="right" vertical="center" wrapText="1"/>
    </xf>
    <xf numFmtId="0" fontId="6" fillId="0" borderId="30" xfId="0" applyFont="1" applyBorder="1" applyAlignment="1">
      <alignment horizontal="center" vertical="center" wrapText="1"/>
    </xf>
    <xf numFmtId="3" fontId="68" fillId="0" borderId="19" xfId="1" applyNumberFormat="1" applyFont="1" applyBorder="1" applyAlignment="1">
      <alignment horizontal="right" vertical="center" wrapText="1"/>
    </xf>
    <xf numFmtId="3" fontId="4" fillId="0" borderId="19" xfId="1" applyNumberFormat="1" applyFont="1" applyBorder="1" applyAlignment="1">
      <alignment horizontal="right" vertical="center" wrapText="1"/>
    </xf>
    <xf numFmtId="3" fontId="96" fillId="0" borderId="19" xfId="1" applyNumberFormat="1" applyFont="1" applyBorder="1" applyAlignment="1">
      <alignment horizontal="right" vertical="center" wrapText="1"/>
    </xf>
    <xf numFmtId="41" fontId="68" fillId="0" borderId="19" xfId="1" applyFont="1" applyBorder="1" applyAlignment="1">
      <alignment horizontal="right" vertical="center" wrapText="1"/>
    </xf>
    <xf numFmtId="3" fontId="68" fillId="0" borderId="31" xfId="1" applyNumberFormat="1" applyFont="1" applyBorder="1" applyAlignment="1">
      <alignment horizontal="right" vertical="center" wrapText="1"/>
    </xf>
    <xf numFmtId="0" fontId="97" fillId="2" borderId="1" xfId="0" applyFont="1" applyFill="1" applyBorder="1" applyAlignment="1">
      <alignment horizontal="center" vertical="center" wrapText="1"/>
    </xf>
    <xf numFmtId="0" fontId="98" fillId="2" borderId="1" xfId="0" applyFont="1" applyFill="1" applyBorder="1" applyAlignment="1">
      <alignment horizontal="center" vertical="center" wrapText="1"/>
    </xf>
    <xf numFmtId="0" fontId="99" fillId="0" borderId="0" xfId="0" applyFont="1">
      <alignment vertical="center"/>
    </xf>
    <xf numFmtId="3" fontId="95" fillId="0" borderId="3" xfId="0" applyNumberFormat="1" applyFont="1" applyBorder="1" applyAlignment="1">
      <alignment horizontal="right" vertical="center" wrapText="1"/>
    </xf>
    <xf numFmtId="3" fontId="95" fillId="0" borderId="4" xfId="1" applyNumberFormat="1" applyFont="1" applyBorder="1" applyAlignment="1">
      <alignment horizontal="right" vertical="center" wrapText="1"/>
    </xf>
    <xf numFmtId="41" fontId="101" fillId="0" borderId="11" xfId="1" applyFont="1" applyBorder="1">
      <alignment vertical="center"/>
    </xf>
    <xf numFmtId="3" fontId="100" fillId="0" borderId="1" xfId="1" applyNumberFormat="1" applyFont="1" applyBorder="1" applyAlignment="1">
      <alignment horizontal="right" vertical="center" wrapText="1"/>
    </xf>
    <xf numFmtId="3" fontId="80" fillId="0" borderId="1" xfId="1" applyNumberFormat="1" applyFont="1" applyBorder="1" applyAlignment="1">
      <alignment horizontal="right" vertical="center" wrapText="1"/>
    </xf>
    <xf numFmtId="3" fontId="102" fillId="0" borderId="1" xfId="1" applyNumberFormat="1" applyFont="1" applyBorder="1" applyAlignment="1">
      <alignment horizontal="right" vertical="center" wrapText="1"/>
    </xf>
    <xf numFmtId="41" fontId="93" fillId="0" borderId="1" xfId="1" applyFont="1" applyBorder="1" applyAlignment="1">
      <alignment horizontal="center" vertical="center" wrapText="1"/>
    </xf>
    <xf numFmtId="0" fontId="103" fillId="2" borderId="1" xfId="0" applyFont="1" applyFill="1" applyBorder="1" applyAlignment="1">
      <alignment horizontal="center" vertical="center" wrapText="1"/>
    </xf>
    <xf numFmtId="41" fontId="104" fillId="0" borderId="3" xfId="1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41" fontId="60" fillId="0" borderId="18" xfId="1" applyFont="1" applyBorder="1" applyAlignment="1">
      <alignment horizontal="center" vertical="center" wrapText="1"/>
    </xf>
    <xf numFmtId="0" fontId="75" fillId="0" borderId="19" xfId="1" applyNumberFormat="1" applyFont="1" applyBorder="1" applyAlignment="1">
      <alignment horizontal="center" vertical="center" wrapText="1"/>
    </xf>
    <xf numFmtId="41" fontId="60" fillId="0" borderId="19" xfId="1" applyFont="1" applyBorder="1" applyAlignment="1">
      <alignment horizontal="center" vertical="center" wrapText="1"/>
    </xf>
    <xf numFmtId="0" fontId="60" fillId="0" borderId="19" xfId="1" applyNumberFormat="1" applyFont="1" applyBorder="1" applyAlignment="1">
      <alignment horizontal="center" vertical="center" wrapText="1"/>
    </xf>
    <xf numFmtId="41" fontId="60" fillId="0" borderId="31" xfId="1" applyFont="1" applyBorder="1" applyAlignment="1">
      <alignment horizontal="center" vertical="center" wrapText="1"/>
    </xf>
    <xf numFmtId="3" fontId="78" fillId="0" borderId="3" xfId="0" applyNumberFormat="1" applyFont="1" applyBorder="1" applyAlignment="1">
      <alignment horizontal="right" vertical="center" wrapText="1"/>
    </xf>
    <xf numFmtId="0" fontId="9" fillId="0" borderId="0" xfId="2" applyFont="1" applyAlignment="1">
      <alignment horizontal="center"/>
    </xf>
    <xf numFmtId="0" fontId="10" fillId="0" borderId="0" xfId="2" applyFont="1" applyAlignment="1">
      <alignment horizontal="center"/>
    </xf>
    <xf numFmtId="0" fontId="53" fillId="0" borderId="0" xfId="2" applyFont="1" applyAlignment="1">
      <alignment horizontal="center" vertical="center"/>
    </xf>
    <xf numFmtId="0" fontId="54" fillId="0" borderId="0" xfId="2" applyFont="1" applyAlignment="1">
      <alignment horizontal="center" vertical="center"/>
    </xf>
    <xf numFmtId="0" fontId="87" fillId="0" borderId="0" xfId="0" applyFont="1" applyBorder="1" applyAlignment="1">
      <alignment horizontal="center" vertical="center"/>
    </xf>
    <xf numFmtId="0" fontId="87" fillId="0" borderId="9" xfId="0" applyFont="1" applyBorder="1" applyAlignment="1">
      <alignment horizontal="center" vertical="center"/>
    </xf>
    <xf numFmtId="0" fontId="39" fillId="0" borderId="0" xfId="2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50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69" fillId="0" borderId="8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24" fillId="2" borderId="2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24" fillId="2" borderId="4" xfId="0" applyFont="1" applyFill="1" applyBorder="1" applyAlignment="1">
      <alignment horizontal="center" vertical="center" wrapText="1"/>
    </xf>
    <xf numFmtId="0" fontId="25" fillId="2" borderId="5" xfId="0" applyFont="1" applyFill="1" applyBorder="1" applyAlignment="1">
      <alignment horizontal="center" vertical="center" wrapText="1"/>
    </xf>
    <xf numFmtId="0" fontId="25" fillId="2" borderId="6" xfId="0" applyFont="1" applyFill="1" applyBorder="1" applyAlignment="1">
      <alignment horizontal="center" vertical="center" wrapText="1"/>
    </xf>
    <xf numFmtId="0" fontId="25" fillId="2" borderId="7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/>
    </xf>
    <xf numFmtId="0" fontId="69" fillId="0" borderId="0" xfId="0" applyFont="1" applyBorder="1" applyAlignment="1">
      <alignment horizontal="right" vertical="center"/>
    </xf>
    <xf numFmtId="0" fontId="26" fillId="2" borderId="26" xfId="0" applyFont="1" applyFill="1" applyBorder="1" applyAlignment="1">
      <alignment horizontal="center" vertical="center"/>
    </xf>
    <xf numFmtId="0" fontId="26" fillId="2" borderId="27" xfId="0" applyFont="1" applyFill="1" applyBorder="1" applyAlignment="1">
      <alignment horizontal="center" vertical="center"/>
    </xf>
    <xf numFmtId="0" fontId="26" fillId="2" borderId="38" xfId="0" applyFont="1" applyFill="1" applyBorder="1" applyAlignment="1">
      <alignment horizontal="center" vertical="center"/>
    </xf>
    <xf numFmtId="0" fontId="25" fillId="2" borderId="35" xfId="0" applyFont="1" applyFill="1" applyBorder="1" applyAlignment="1">
      <alignment horizontal="center" vertical="center" wrapText="1"/>
    </xf>
    <xf numFmtId="0" fontId="25" fillId="2" borderId="36" xfId="0" applyFont="1" applyFill="1" applyBorder="1" applyAlignment="1">
      <alignment horizontal="center" vertical="center" wrapText="1"/>
    </xf>
    <xf numFmtId="0" fontId="25" fillId="2" borderId="37" xfId="0" applyFont="1" applyFill="1" applyBorder="1" applyAlignment="1">
      <alignment horizontal="center" vertical="center" wrapText="1"/>
    </xf>
    <xf numFmtId="0" fontId="25" fillId="2" borderId="32" xfId="0" applyFont="1" applyFill="1" applyBorder="1" applyAlignment="1">
      <alignment horizontal="center" vertical="center" wrapText="1"/>
    </xf>
    <xf numFmtId="0" fontId="25" fillId="2" borderId="29" xfId="0" applyFont="1" applyFill="1" applyBorder="1" applyAlignment="1">
      <alignment horizontal="center" vertical="center" wrapText="1"/>
    </xf>
    <xf numFmtId="0" fontId="25" fillId="2" borderId="39" xfId="0" applyFont="1" applyFill="1" applyBorder="1" applyAlignment="1">
      <alignment horizontal="center" vertical="center" wrapText="1"/>
    </xf>
    <xf numFmtId="0" fontId="25" fillId="2" borderId="26" xfId="0" applyFont="1" applyFill="1" applyBorder="1" applyAlignment="1">
      <alignment horizontal="center" vertical="center" wrapText="1"/>
    </xf>
    <xf numFmtId="0" fontId="48" fillId="0" borderId="0" xfId="0" applyFont="1" applyAlignment="1">
      <alignment horizontal="center" vertical="center"/>
    </xf>
    <xf numFmtId="0" fontId="25" fillId="2" borderId="2" xfId="0" applyFont="1" applyFill="1" applyBorder="1" applyAlignment="1">
      <alignment horizontal="center" vertical="center" wrapText="1"/>
    </xf>
    <xf numFmtId="0" fontId="25" fillId="2" borderId="4" xfId="0" applyFont="1" applyFill="1" applyBorder="1" applyAlignment="1">
      <alignment horizontal="center" vertical="center" wrapText="1"/>
    </xf>
    <xf numFmtId="0" fontId="26" fillId="2" borderId="5" xfId="0" applyFont="1" applyFill="1" applyBorder="1" applyAlignment="1">
      <alignment horizontal="center" vertical="center"/>
    </xf>
    <xf numFmtId="0" fontId="26" fillId="2" borderId="7" xfId="0" applyFont="1" applyFill="1" applyBorder="1" applyAlignment="1">
      <alignment horizontal="center" vertical="center"/>
    </xf>
    <xf numFmtId="0" fontId="25" fillId="2" borderId="5" xfId="0" applyFont="1" applyFill="1" applyBorder="1" applyAlignment="1">
      <alignment horizontal="right" vertical="center" wrapText="1"/>
    </xf>
    <xf numFmtId="0" fontId="25" fillId="2" borderId="6" xfId="0" applyFont="1" applyFill="1" applyBorder="1" applyAlignment="1">
      <alignment horizontal="right" vertical="center" wrapText="1"/>
    </xf>
    <xf numFmtId="0" fontId="25" fillId="2" borderId="6" xfId="0" applyFont="1" applyFill="1" applyBorder="1" applyAlignment="1">
      <alignment horizontal="left" vertical="center" wrapText="1"/>
    </xf>
    <xf numFmtId="0" fontId="25" fillId="2" borderId="7" xfId="0" applyFont="1" applyFill="1" applyBorder="1" applyAlignment="1">
      <alignment horizontal="left" vertical="center" wrapText="1"/>
    </xf>
    <xf numFmtId="0" fontId="25" fillId="2" borderId="3" xfId="0" applyFont="1" applyFill="1" applyBorder="1" applyAlignment="1">
      <alignment horizontal="center" vertical="center" wrapText="1"/>
    </xf>
    <xf numFmtId="0" fontId="82" fillId="0" borderId="0" xfId="0" applyFont="1" applyBorder="1" applyAlignment="1">
      <alignment horizontal="right" vertical="center"/>
    </xf>
    <xf numFmtId="0" fontId="82" fillId="0" borderId="0" xfId="0" applyFont="1" applyBorder="1" applyAlignment="1">
      <alignment horizontal="left" vertical="center"/>
    </xf>
    <xf numFmtId="0" fontId="24" fillId="2" borderId="5" xfId="0" applyFont="1" applyFill="1" applyBorder="1" applyAlignment="1">
      <alignment horizontal="center" vertical="center" wrapText="1"/>
    </xf>
    <xf numFmtId="0" fontId="24" fillId="2" borderId="6" xfId="0" applyFont="1" applyFill="1" applyBorder="1" applyAlignment="1">
      <alignment horizontal="center" vertical="center" wrapText="1"/>
    </xf>
    <xf numFmtId="0" fontId="24" fillId="2" borderId="7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25" fillId="2" borderId="25" xfId="0" applyFont="1" applyFill="1" applyBorder="1" applyAlignment="1">
      <alignment horizontal="center" vertical="center" wrapText="1"/>
    </xf>
    <xf numFmtId="0" fontId="25" fillId="2" borderId="40" xfId="0" applyFont="1" applyFill="1" applyBorder="1" applyAlignment="1">
      <alignment horizontal="center" vertical="center" wrapText="1"/>
    </xf>
    <xf numFmtId="0" fontId="25" fillId="2" borderId="27" xfId="0" applyFont="1" applyFill="1" applyBorder="1" applyAlignment="1">
      <alignment horizontal="center" vertical="center" wrapText="1"/>
    </xf>
    <xf numFmtId="0" fontId="26" fillId="2" borderId="2" xfId="0" applyFont="1" applyFill="1" applyBorder="1" applyAlignment="1">
      <alignment horizontal="center" vertical="center"/>
    </xf>
    <xf numFmtId="0" fontId="26" fillId="2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18" fillId="0" borderId="8" xfId="0" applyFont="1" applyBorder="1" applyAlignment="1">
      <alignment horizontal="right" vertical="center"/>
    </xf>
    <xf numFmtId="0" fontId="25" fillId="2" borderId="13" xfId="0" applyFont="1" applyFill="1" applyBorder="1" applyAlignment="1">
      <alignment horizontal="center" vertical="center" wrapText="1"/>
    </xf>
    <xf numFmtId="0" fontId="25" fillId="2" borderId="14" xfId="0" applyFont="1" applyFill="1" applyBorder="1" applyAlignment="1">
      <alignment horizontal="center" vertical="center" wrapText="1"/>
    </xf>
    <xf numFmtId="0" fontId="25" fillId="2" borderId="15" xfId="0" applyFont="1" applyFill="1" applyBorder="1" applyAlignment="1">
      <alignment horizontal="center" vertical="center" wrapText="1"/>
    </xf>
    <xf numFmtId="0" fontId="25" fillId="2" borderId="12" xfId="0" applyFont="1" applyFill="1" applyBorder="1" applyAlignment="1">
      <alignment horizontal="center" vertical="center" wrapText="1"/>
    </xf>
    <xf numFmtId="0" fontId="25" fillId="2" borderId="8" xfId="0" applyFont="1" applyFill="1" applyBorder="1" applyAlignment="1">
      <alignment horizontal="center" vertical="center" wrapText="1"/>
    </xf>
    <xf numFmtId="0" fontId="25" fillId="2" borderId="16" xfId="0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19" fillId="2" borderId="7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94" fillId="0" borderId="0" xfId="0" applyFont="1" applyBorder="1" applyAlignment="1">
      <alignment horizontal="center" vertical="center"/>
    </xf>
    <xf numFmtId="0" fontId="19" fillId="2" borderId="13" xfId="0" applyFont="1" applyFill="1" applyBorder="1" applyAlignment="1">
      <alignment horizontal="center" vertical="center" wrapText="1"/>
    </xf>
    <xf numFmtId="0" fontId="19" fillId="2" borderId="15" xfId="0" applyFont="1" applyFill="1" applyBorder="1" applyAlignment="1">
      <alignment horizontal="center" vertical="center" wrapText="1"/>
    </xf>
    <xf numFmtId="0" fontId="19" fillId="2" borderId="12" xfId="0" applyFont="1" applyFill="1" applyBorder="1" applyAlignment="1">
      <alignment horizontal="center" vertical="center" wrapText="1"/>
    </xf>
    <xf numFmtId="0" fontId="19" fillId="2" borderId="16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33" fillId="2" borderId="1" xfId="0" applyFont="1" applyFill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right" vertical="center"/>
    </xf>
    <xf numFmtId="0" fontId="52" fillId="0" borderId="0" xfId="0" applyFont="1" applyBorder="1" applyAlignment="1">
      <alignment horizontal="center" vertical="center"/>
    </xf>
    <xf numFmtId="0" fontId="52" fillId="0" borderId="9" xfId="0" applyFont="1" applyBorder="1" applyAlignment="1">
      <alignment horizontal="center" vertical="center"/>
    </xf>
    <xf numFmtId="0" fontId="67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colors>
    <mruColors>
      <color rgb="FFE6E6E6"/>
      <color rgb="FFDEDE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22412</xdr:colOff>
      <xdr:row>11</xdr:row>
      <xdr:rowOff>282388</xdr:rowOff>
    </xdr:from>
    <xdr:to>
      <xdr:col>5</xdr:col>
      <xdr:colOff>0</xdr:colOff>
      <xdr:row>17</xdr:row>
      <xdr:rowOff>11206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62EE302A-8626-4536-8142-8228A9D12B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3088" y="3509682"/>
          <a:ext cx="1546412" cy="1476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336176</xdr:colOff>
      <xdr:row>24</xdr:row>
      <xdr:rowOff>45945</xdr:rowOff>
    </xdr:from>
    <xdr:to>
      <xdr:col>6</xdr:col>
      <xdr:colOff>361389</xdr:colOff>
      <xdr:row>25</xdr:row>
      <xdr:rowOff>186545</xdr:rowOff>
    </xdr:to>
    <xdr:pic>
      <xdr:nvPicPr>
        <xdr:cNvPr id="3" name="그림 1">
          <a:extLst>
            <a:ext uri="{FF2B5EF4-FFF2-40B4-BE49-F238E27FC236}">
              <a16:creationId xmlns:a16="http://schemas.microsoft.com/office/drawing/2014/main" id="{18AC8D50-9CCE-4C3A-9786-26C5B3DCC8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9735" y="6971180"/>
          <a:ext cx="3644713" cy="4319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201703</xdr:colOff>
      <xdr:row>22</xdr:row>
      <xdr:rowOff>22414</xdr:rowOff>
    </xdr:from>
    <xdr:to>
      <xdr:col>7</xdr:col>
      <xdr:colOff>425821</xdr:colOff>
      <xdr:row>23</xdr:row>
      <xdr:rowOff>145678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3F58C1F-1092-4E8F-91AC-F0FD82511A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262" y="6970061"/>
          <a:ext cx="3910853" cy="3809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212912</xdr:colOff>
      <xdr:row>22</xdr:row>
      <xdr:rowOff>22411</xdr:rowOff>
    </xdr:from>
    <xdr:to>
      <xdr:col>7</xdr:col>
      <xdr:colOff>437030</xdr:colOff>
      <xdr:row>23</xdr:row>
      <xdr:rowOff>145675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0AE4D2F-7051-401E-BBDC-9720DB61FB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6471" y="6970058"/>
          <a:ext cx="3910853" cy="3809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257735</xdr:colOff>
      <xdr:row>22</xdr:row>
      <xdr:rowOff>11206</xdr:rowOff>
    </xdr:from>
    <xdr:to>
      <xdr:col>7</xdr:col>
      <xdr:colOff>481853</xdr:colOff>
      <xdr:row>23</xdr:row>
      <xdr:rowOff>134469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FD74EBF-1FD8-4A63-B758-991EF2EAFE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78706" y="6958853"/>
          <a:ext cx="3910853" cy="3809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268941</xdr:colOff>
      <xdr:row>22</xdr:row>
      <xdr:rowOff>123265</xdr:rowOff>
    </xdr:from>
    <xdr:to>
      <xdr:col>16</xdr:col>
      <xdr:colOff>493059</xdr:colOff>
      <xdr:row>23</xdr:row>
      <xdr:rowOff>246529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4195E6A-6CEA-4CB3-AA8C-55AD26A823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89912" y="7070912"/>
          <a:ext cx="3910853" cy="3809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212912</xdr:colOff>
      <xdr:row>22</xdr:row>
      <xdr:rowOff>56031</xdr:rowOff>
    </xdr:from>
    <xdr:to>
      <xdr:col>7</xdr:col>
      <xdr:colOff>437030</xdr:colOff>
      <xdr:row>23</xdr:row>
      <xdr:rowOff>179295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488FDBFB-BF18-43A6-8B41-4EB06C2DF4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6471" y="7003678"/>
          <a:ext cx="3910853" cy="3809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212912</xdr:colOff>
      <xdr:row>22</xdr:row>
      <xdr:rowOff>11205</xdr:rowOff>
    </xdr:from>
    <xdr:to>
      <xdr:col>7</xdr:col>
      <xdr:colOff>437030</xdr:colOff>
      <xdr:row>23</xdr:row>
      <xdr:rowOff>134469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347FCD1-270E-4FD0-9F1D-13CD973F63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6471" y="6958852"/>
          <a:ext cx="3910853" cy="3809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224116</xdr:colOff>
      <xdr:row>22</xdr:row>
      <xdr:rowOff>22411</xdr:rowOff>
    </xdr:from>
    <xdr:to>
      <xdr:col>7</xdr:col>
      <xdr:colOff>448234</xdr:colOff>
      <xdr:row>23</xdr:row>
      <xdr:rowOff>145675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FFC7D594-F536-49C1-AD72-5C5E5B1F84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7675" y="6970058"/>
          <a:ext cx="3910853" cy="3809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201706</xdr:colOff>
      <xdr:row>22</xdr:row>
      <xdr:rowOff>67235</xdr:rowOff>
    </xdr:from>
    <xdr:to>
      <xdr:col>7</xdr:col>
      <xdr:colOff>425824</xdr:colOff>
      <xdr:row>23</xdr:row>
      <xdr:rowOff>190499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5DC6533-EC65-412B-A0D4-C8CCE59032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265" y="7014882"/>
          <a:ext cx="3910853" cy="3809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67"/>
  <sheetViews>
    <sheetView view="pageBreakPreview" zoomScale="85" zoomScaleSheetLayoutView="85" workbookViewId="0">
      <selection activeCell="K19" sqref="K19"/>
    </sheetView>
  </sheetViews>
  <sheetFormatPr defaultColWidth="9" defaultRowHeight="13.5"/>
  <cols>
    <col min="1" max="3" width="9" style="9"/>
    <col min="4" max="4" width="10.125" style="9" customWidth="1"/>
    <col min="5" max="5" width="10.5" style="9" customWidth="1"/>
    <col min="6" max="16384" width="9" style="9"/>
  </cols>
  <sheetData>
    <row r="1" spans="1:8" ht="30.75" customHeight="1"/>
    <row r="2" spans="1:8" ht="23.85" customHeight="1"/>
    <row r="3" spans="1:8" ht="23.85" customHeight="1">
      <c r="A3" s="258" t="s">
        <v>19</v>
      </c>
      <c r="B3" s="258"/>
      <c r="C3" s="258"/>
      <c r="D3" s="258"/>
      <c r="E3" s="258"/>
      <c r="F3" s="258"/>
      <c r="G3" s="258"/>
      <c r="H3" s="258"/>
    </row>
    <row r="4" spans="1:8" ht="23.85" customHeight="1">
      <c r="A4" s="258"/>
      <c r="B4" s="258"/>
      <c r="C4" s="258"/>
      <c r="D4" s="258"/>
      <c r="E4" s="258"/>
      <c r="F4" s="258"/>
      <c r="G4" s="258"/>
      <c r="H4" s="258"/>
    </row>
    <row r="5" spans="1:8" s="10" customFormat="1" ht="23.85" customHeight="1">
      <c r="A5" s="258"/>
      <c r="B5" s="258"/>
      <c r="C5" s="258"/>
      <c r="D5" s="258"/>
      <c r="E5" s="258"/>
      <c r="F5" s="258"/>
      <c r="G5" s="258"/>
      <c r="H5" s="258"/>
    </row>
    <row r="6" spans="1:8" s="10" customFormat="1" ht="23.85" customHeight="1">
      <c r="A6" s="258"/>
      <c r="B6" s="258"/>
      <c r="C6" s="258"/>
      <c r="D6" s="258"/>
      <c r="E6" s="258"/>
      <c r="F6" s="258"/>
      <c r="G6" s="258"/>
      <c r="H6" s="258"/>
    </row>
    <row r="7" spans="1:8" ht="27.75" customHeight="1">
      <c r="A7" s="259" t="s">
        <v>377</v>
      </c>
      <c r="B7" s="259"/>
      <c r="C7" s="259"/>
      <c r="D7" s="259"/>
      <c r="E7" s="259"/>
      <c r="F7" s="259"/>
      <c r="G7" s="259"/>
      <c r="H7" s="259"/>
    </row>
    <row r="8" spans="1:8" ht="18" customHeight="1"/>
    <row r="9" spans="1:8" ht="17.25" customHeight="1"/>
    <row r="10" spans="1:8" ht="23.85" customHeight="1"/>
    <row r="11" spans="1:8" ht="23.85" customHeight="1"/>
    <row r="12" spans="1:8" ht="23.85" customHeight="1"/>
    <row r="13" spans="1:8" ht="23.85" customHeight="1"/>
    <row r="14" spans="1:8" ht="23.85" customHeight="1"/>
    <row r="15" spans="1:8" ht="23.85" customHeight="1"/>
    <row r="16" spans="1:8" ht="23.85" customHeight="1"/>
    <row r="17" spans="1:8" ht="23.85" customHeight="1"/>
    <row r="18" spans="1:8" ht="23.85" customHeight="1"/>
    <row r="19" spans="1:8" ht="23.85" customHeight="1">
      <c r="A19" s="256"/>
      <c r="B19" s="256"/>
      <c r="C19" s="256"/>
      <c r="D19" s="256"/>
      <c r="E19" s="256"/>
      <c r="F19" s="256"/>
      <c r="G19" s="256"/>
      <c r="H19" s="256"/>
    </row>
    <row r="20" spans="1:8" ht="15.75" customHeight="1">
      <c r="A20" s="256"/>
      <c r="B20" s="256"/>
      <c r="C20" s="256"/>
      <c r="D20" s="256"/>
      <c r="E20" s="256"/>
      <c r="F20" s="256"/>
      <c r="G20" s="256"/>
      <c r="H20" s="256"/>
    </row>
    <row r="21" spans="1:8" ht="23.85" customHeight="1"/>
    <row r="22" spans="1:8" ht="23.85" customHeight="1"/>
    <row r="23" spans="1:8" ht="23.85" customHeight="1"/>
    <row r="24" spans="1:8" ht="23.85" customHeight="1"/>
    <row r="25" spans="1:8" ht="23.85" customHeight="1">
      <c r="A25" s="257"/>
      <c r="B25" s="257"/>
      <c r="C25" s="257"/>
      <c r="D25" s="257"/>
      <c r="E25" s="257"/>
      <c r="F25" s="257"/>
      <c r="G25" s="257"/>
      <c r="H25" s="257"/>
    </row>
    <row r="26" spans="1:8" ht="23.85" customHeight="1">
      <c r="A26" s="257"/>
      <c r="B26" s="257"/>
      <c r="C26" s="257"/>
      <c r="D26" s="257"/>
      <c r="E26" s="257"/>
      <c r="F26" s="257"/>
      <c r="G26" s="257"/>
      <c r="H26" s="257"/>
    </row>
    <row r="27" spans="1:8" ht="23.85" customHeight="1"/>
    <row r="28" spans="1:8" ht="23.85" customHeight="1"/>
    <row r="29" spans="1:8" ht="23.85" customHeight="1"/>
    <row r="30" spans="1:8" ht="19.5" customHeight="1"/>
    <row r="31" spans="1:8" s="11" customFormat="1" ht="27.95" customHeight="1">
      <c r="H31" s="12"/>
    </row>
    <row r="32" spans="1:8" s="11" customFormat="1" ht="27.95" customHeight="1">
      <c r="H32" s="12"/>
    </row>
    <row r="33" spans="1:8" s="11" customFormat="1" ht="27.95" customHeight="1">
      <c r="H33" s="12"/>
    </row>
    <row r="34" spans="1:8" s="11" customFormat="1" ht="27.95" customHeight="1">
      <c r="H34" s="13"/>
    </row>
    <row r="35" spans="1:8" s="11" customFormat="1" ht="27.95" customHeight="1">
      <c r="H35" s="13"/>
    </row>
    <row r="36" spans="1:8" s="11" customFormat="1" ht="27.95" customHeight="1">
      <c r="H36" s="13"/>
    </row>
    <row r="37" spans="1:8" s="11" customFormat="1" ht="27.95" customHeight="1">
      <c r="H37" s="13"/>
    </row>
    <row r="38" spans="1:8" s="11" customFormat="1" ht="27.95" customHeight="1">
      <c r="H38" s="13"/>
    </row>
    <row r="39" spans="1:8" s="11" customFormat="1" ht="27.95" customHeight="1">
      <c r="H39" s="13"/>
    </row>
    <row r="40" spans="1:8" s="11" customFormat="1" ht="27.95" customHeight="1">
      <c r="A40" s="14"/>
      <c r="H40" s="13"/>
    </row>
    <row r="41" spans="1:8" s="11" customFormat="1" ht="27.95" customHeight="1">
      <c r="A41" s="14"/>
      <c r="H41" s="13"/>
    </row>
    <row r="42" spans="1:8" s="11" customFormat="1" ht="27.95" customHeight="1">
      <c r="A42" s="14"/>
      <c r="H42" s="13"/>
    </row>
    <row r="43" spans="1:8" s="11" customFormat="1" ht="27.95" customHeight="1">
      <c r="A43" s="14"/>
      <c r="H43" s="13"/>
    </row>
    <row r="44" spans="1:8" s="11" customFormat="1" ht="27.95" customHeight="1">
      <c r="A44" s="14"/>
      <c r="H44" s="13"/>
    </row>
    <row r="45" spans="1:8" s="11" customFormat="1" ht="27.95" customHeight="1">
      <c r="A45" s="14"/>
      <c r="H45" s="13"/>
    </row>
    <row r="46" spans="1:8" s="11" customFormat="1" ht="27.95" customHeight="1">
      <c r="A46" s="14"/>
      <c r="H46" s="13"/>
    </row>
    <row r="47" spans="1:8" s="11" customFormat="1" ht="11.25" customHeight="1">
      <c r="A47" s="14"/>
      <c r="H47" s="13"/>
    </row>
    <row r="48" spans="1:8" s="11" customFormat="1" ht="27.95" customHeight="1">
      <c r="A48" s="15"/>
      <c r="H48" s="13"/>
    </row>
    <row r="49" spans="1:8" s="11" customFormat="1" ht="27.95" customHeight="1">
      <c r="A49" s="15"/>
      <c r="H49" s="13"/>
    </row>
    <row r="50" spans="1:8" s="11" customFormat="1" ht="27.95" customHeight="1">
      <c r="A50" s="14"/>
      <c r="H50" s="13"/>
    </row>
    <row r="51" spans="1:8" s="11" customFormat="1" ht="27.95" customHeight="1">
      <c r="A51" s="14"/>
      <c r="H51" s="13"/>
    </row>
    <row r="52" spans="1:8" s="11" customFormat="1" ht="27.95" customHeight="1">
      <c r="A52" s="14"/>
      <c r="H52" s="13"/>
    </row>
    <row r="53" spans="1:8" ht="13.5" customHeight="1">
      <c r="H53" s="11"/>
    </row>
    <row r="54" spans="1:8" ht="13.5" customHeight="1"/>
    <row r="55" spans="1:8" ht="13.5" customHeight="1"/>
    <row r="56" spans="1:8" ht="13.5" customHeight="1"/>
    <row r="57" spans="1:8" ht="33" customHeight="1"/>
    <row r="59" spans="1:8" s="11" customFormat="1" ht="27.95" customHeight="1">
      <c r="A59" s="14"/>
      <c r="H59" s="13"/>
    </row>
    <row r="60" spans="1:8" s="11" customFormat="1" ht="27.95" customHeight="1">
      <c r="A60" s="14"/>
      <c r="H60" s="13"/>
    </row>
    <row r="61" spans="1:8" ht="27.95" customHeight="1">
      <c r="A61" s="15"/>
      <c r="E61" s="11"/>
      <c r="H61" s="16"/>
    </row>
    <row r="62" spans="1:8" ht="27.95" customHeight="1">
      <c r="A62" s="14"/>
      <c r="E62" s="11"/>
      <c r="H62" s="16"/>
    </row>
    <row r="63" spans="1:8" ht="27.95" customHeight="1">
      <c r="A63" s="14"/>
      <c r="E63" s="11"/>
      <c r="H63" s="16"/>
    </row>
    <row r="64" spans="1:8" ht="27.95" customHeight="1">
      <c r="A64" s="14"/>
      <c r="E64" s="11"/>
      <c r="H64" s="16"/>
    </row>
    <row r="65" spans="1:8" ht="27.95" customHeight="1">
      <c r="A65" s="14"/>
      <c r="E65" s="11"/>
      <c r="H65" s="16"/>
    </row>
    <row r="66" spans="1:8" ht="27.95" customHeight="1">
      <c r="A66" s="14"/>
      <c r="E66" s="11"/>
      <c r="H66" s="16"/>
    </row>
    <row r="67" spans="1:8" ht="27.95" customHeight="1">
      <c r="A67" s="14"/>
      <c r="E67" s="11"/>
      <c r="H67" s="16"/>
    </row>
  </sheetData>
  <mergeCells count="5">
    <mergeCell ref="A19:H19"/>
    <mergeCell ref="A20:H20"/>
    <mergeCell ref="A25:H26"/>
    <mergeCell ref="A3:H6"/>
    <mergeCell ref="A7:H7"/>
  </mergeCells>
  <phoneticPr fontId="2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J22"/>
  <sheetViews>
    <sheetView view="pageBreakPreview" zoomScaleSheetLayoutView="100" workbookViewId="0">
      <selection activeCell="K19" sqref="K19"/>
    </sheetView>
  </sheetViews>
  <sheetFormatPr defaultRowHeight="20.25"/>
  <cols>
    <col min="1" max="1" width="9" style="21"/>
    <col min="2" max="2" width="7.25" style="21" customWidth="1"/>
    <col min="3" max="6" width="8.25" style="21" customWidth="1"/>
    <col min="7" max="7" width="8.25" style="20" customWidth="1"/>
  </cols>
  <sheetData>
    <row r="1" spans="1:10">
      <c r="A1" s="59"/>
      <c r="B1" s="59"/>
      <c r="C1" s="59"/>
      <c r="D1" s="59"/>
      <c r="E1" s="59"/>
      <c r="F1" s="59"/>
      <c r="G1" s="60"/>
      <c r="H1" s="60"/>
      <c r="I1" s="60"/>
    </row>
    <row r="2" spans="1:10">
      <c r="A2" s="59"/>
      <c r="B2" s="59"/>
      <c r="C2" s="59"/>
      <c r="D2" s="59"/>
      <c r="E2" s="59"/>
      <c r="F2" s="59"/>
      <c r="G2" s="60"/>
      <c r="H2" s="60"/>
      <c r="I2" s="60"/>
    </row>
    <row r="3" spans="1:10">
      <c r="A3" s="59"/>
      <c r="B3" s="59"/>
      <c r="C3" s="260" t="s">
        <v>20</v>
      </c>
      <c r="D3" s="260"/>
      <c r="E3" s="260"/>
      <c r="F3" s="260"/>
      <c r="G3" s="260"/>
      <c r="H3" s="60"/>
      <c r="I3" s="60"/>
    </row>
    <row r="4" spans="1:10">
      <c r="A4" s="59"/>
      <c r="B4" s="59"/>
      <c r="C4" s="260"/>
      <c r="D4" s="260"/>
      <c r="E4" s="260"/>
      <c r="F4" s="260"/>
      <c r="G4" s="260"/>
      <c r="H4" s="60"/>
      <c r="I4" s="60"/>
    </row>
    <row r="5" spans="1:10" ht="21" thickBot="1">
      <c r="A5" s="59"/>
      <c r="B5" s="59"/>
      <c r="C5" s="261"/>
      <c r="D5" s="261"/>
      <c r="E5" s="261"/>
      <c r="F5" s="261"/>
      <c r="G5" s="261"/>
      <c r="H5" s="60"/>
      <c r="I5" s="60"/>
    </row>
    <row r="6" spans="1:10" ht="32.25" thickTop="1">
      <c r="A6" s="59"/>
      <c r="B6" s="59"/>
      <c r="C6" s="61"/>
      <c r="D6" s="61"/>
      <c r="E6" s="61"/>
      <c r="F6" s="61"/>
      <c r="G6" s="61"/>
      <c r="H6" s="60"/>
      <c r="I6" s="60"/>
    </row>
    <row r="7" spans="1:10">
      <c r="A7" s="59"/>
      <c r="B7" s="59"/>
      <c r="C7" s="59"/>
      <c r="D7" s="59"/>
      <c r="E7" s="59"/>
      <c r="F7" s="59"/>
      <c r="G7" s="60"/>
      <c r="H7" s="60"/>
      <c r="I7" s="60"/>
    </row>
    <row r="8" spans="1:10" ht="30" customHeight="1">
      <c r="A8" s="239" t="s">
        <v>351</v>
      </c>
      <c r="B8" s="83"/>
      <c r="C8" s="83"/>
      <c r="D8" s="83"/>
      <c r="E8" s="83"/>
      <c r="F8" s="83"/>
      <c r="G8" s="84"/>
      <c r="H8" s="84"/>
      <c r="I8" s="84"/>
      <c r="J8" s="34"/>
    </row>
    <row r="9" spans="1:10" ht="27.75" customHeight="1">
      <c r="A9" s="239" t="s">
        <v>432</v>
      </c>
      <c r="B9" s="83"/>
      <c r="C9" s="83"/>
      <c r="D9" s="83"/>
      <c r="E9" s="83"/>
      <c r="F9" s="83"/>
      <c r="G9" s="84"/>
      <c r="H9" s="84"/>
      <c r="I9" s="84"/>
      <c r="J9" s="34"/>
    </row>
    <row r="10" spans="1:10" ht="27.75" customHeight="1">
      <c r="A10" s="83"/>
      <c r="B10" s="83"/>
      <c r="C10" s="83"/>
      <c r="D10" s="83"/>
      <c r="E10" s="83"/>
      <c r="F10" s="83"/>
      <c r="G10" s="84"/>
      <c r="H10" s="84"/>
      <c r="I10" s="84"/>
      <c r="J10" s="34"/>
    </row>
    <row r="11" spans="1:10" ht="27.75" customHeight="1">
      <c r="A11" s="83"/>
      <c r="B11" s="83"/>
      <c r="C11" s="83"/>
      <c r="D11" s="83"/>
      <c r="E11" s="83"/>
      <c r="F11" s="83"/>
      <c r="G11" s="84"/>
      <c r="H11" s="84"/>
      <c r="I11" s="84"/>
      <c r="J11" s="34"/>
    </row>
    <row r="12" spans="1:10" ht="30" customHeight="1">
      <c r="A12" s="239" t="s">
        <v>352</v>
      </c>
      <c r="B12" s="83"/>
      <c r="C12" s="83"/>
      <c r="D12" s="83"/>
      <c r="E12" s="83"/>
      <c r="F12" s="83"/>
      <c r="G12" s="84"/>
      <c r="H12" s="84"/>
      <c r="I12" s="84"/>
      <c r="J12" s="34"/>
    </row>
    <row r="13" spans="1:10" ht="27.75" customHeight="1">
      <c r="A13" s="239" t="s">
        <v>433</v>
      </c>
      <c r="B13" s="83"/>
      <c r="C13" s="83"/>
      <c r="D13" s="83"/>
      <c r="E13" s="83"/>
      <c r="F13" s="83"/>
      <c r="G13" s="84"/>
      <c r="H13" s="84"/>
      <c r="I13" s="84"/>
      <c r="J13" s="34"/>
    </row>
    <row r="14" spans="1:10" ht="27.75" customHeight="1">
      <c r="A14" s="206"/>
      <c r="B14" s="83"/>
      <c r="C14" s="83"/>
      <c r="D14" s="83"/>
      <c r="E14" s="83"/>
      <c r="F14" s="83"/>
      <c r="G14" s="84"/>
      <c r="H14" s="84"/>
      <c r="I14" s="84"/>
      <c r="J14" s="34"/>
    </row>
    <row r="15" spans="1:10" ht="27.75" customHeight="1">
      <c r="A15" s="206"/>
      <c r="B15" s="83"/>
      <c r="C15" s="83"/>
      <c r="D15" s="83"/>
      <c r="E15" s="83"/>
      <c r="F15" s="83"/>
      <c r="G15" s="84"/>
      <c r="H15" s="84"/>
      <c r="I15" s="84"/>
      <c r="J15" s="34"/>
    </row>
    <row r="16" spans="1:10" ht="27.75" customHeight="1">
      <c r="A16" s="239" t="s">
        <v>378</v>
      </c>
      <c r="B16" s="83"/>
      <c r="C16" s="83"/>
      <c r="D16" s="83"/>
      <c r="E16" s="83"/>
      <c r="F16" s="83"/>
      <c r="G16" s="84"/>
      <c r="H16" s="84"/>
      <c r="I16" s="84"/>
      <c r="J16" s="34"/>
    </row>
    <row r="17" spans="1:10" ht="27.75" customHeight="1">
      <c r="A17" s="206"/>
      <c r="B17" s="83"/>
      <c r="C17" s="83"/>
      <c r="D17" s="83"/>
      <c r="E17" s="83"/>
      <c r="F17" s="83"/>
      <c r="G17" s="84"/>
      <c r="H17" s="84"/>
      <c r="I17" s="84"/>
      <c r="J17" s="34"/>
    </row>
    <row r="18" spans="1:10" ht="27.75" customHeight="1">
      <c r="A18" s="206"/>
      <c r="B18" s="83"/>
      <c r="C18" s="83"/>
      <c r="D18" s="83"/>
      <c r="E18" s="83"/>
      <c r="F18" s="83"/>
      <c r="G18" s="84"/>
      <c r="H18" s="84"/>
      <c r="I18" s="84"/>
      <c r="J18" s="34"/>
    </row>
    <row r="19" spans="1:10" ht="30" customHeight="1">
      <c r="A19" s="239" t="s">
        <v>353</v>
      </c>
      <c r="B19" s="239"/>
      <c r="C19" s="239"/>
      <c r="D19" s="239"/>
      <c r="E19" s="239"/>
      <c r="F19" s="239"/>
      <c r="G19" s="239"/>
      <c r="H19" s="239"/>
      <c r="I19" s="239"/>
      <c r="J19" s="34"/>
    </row>
    <row r="20" spans="1:10" ht="27.75" customHeight="1">
      <c r="A20" s="239" t="s">
        <v>434</v>
      </c>
      <c r="B20" s="239"/>
      <c r="C20" s="239"/>
      <c r="D20" s="239"/>
      <c r="E20" s="239"/>
      <c r="F20" s="239"/>
      <c r="G20" s="239"/>
      <c r="H20" s="239"/>
      <c r="I20" s="239"/>
      <c r="J20" s="34"/>
    </row>
    <row r="21" spans="1:10">
      <c r="A21" s="83"/>
      <c r="B21" s="83"/>
      <c r="C21" s="83"/>
      <c r="D21" s="83"/>
      <c r="E21" s="83"/>
      <c r="F21" s="83"/>
      <c r="G21" s="84"/>
      <c r="H21" s="84"/>
      <c r="I21" s="84"/>
    </row>
    <row r="22" spans="1:10">
      <c r="A22" s="59"/>
      <c r="B22" s="59"/>
      <c r="C22" s="59"/>
      <c r="D22" s="59"/>
      <c r="E22" s="59"/>
      <c r="F22" s="59"/>
      <c r="G22" s="60"/>
      <c r="H22" s="60"/>
      <c r="I22" s="60"/>
    </row>
  </sheetData>
  <mergeCells count="1">
    <mergeCell ref="C3:G5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F24"/>
  <sheetViews>
    <sheetView view="pageBreakPreview" zoomScale="85" zoomScaleSheetLayoutView="85" workbookViewId="0">
      <selection activeCell="K19" sqref="K19"/>
    </sheetView>
  </sheetViews>
  <sheetFormatPr defaultColWidth="9" defaultRowHeight="14.25"/>
  <cols>
    <col min="1" max="1" width="9.625" style="62" customWidth="1"/>
    <col min="2" max="2" width="60.625" style="63" customWidth="1"/>
    <col min="3" max="3" width="4.625" style="64" customWidth="1"/>
    <col min="4" max="4" width="9.625" style="62" customWidth="1"/>
    <col min="5" max="5" width="60.625" style="63" customWidth="1"/>
    <col min="6" max="6" width="4.625" style="64" customWidth="1"/>
    <col min="7" max="16384" width="9" style="9"/>
  </cols>
  <sheetData>
    <row r="1" spans="1:6" ht="23.85" customHeight="1">
      <c r="A1" s="262" t="s">
        <v>21</v>
      </c>
      <c r="B1" s="262"/>
      <c r="C1" s="262"/>
    </row>
    <row r="2" spans="1:6" ht="17.25" customHeight="1">
      <c r="A2" s="262"/>
      <c r="B2" s="262"/>
      <c r="C2" s="262"/>
    </row>
    <row r="3" spans="1:6" ht="23.85" customHeight="1"/>
    <row r="4" spans="1:6" ht="30" customHeight="1">
      <c r="A4" s="65" t="s">
        <v>22</v>
      </c>
      <c r="B4" s="66" t="s">
        <v>120</v>
      </c>
      <c r="C4" s="67"/>
      <c r="D4" s="65" t="s">
        <v>36</v>
      </c>
      <c r="E4" s="66" t="s">
        <v>123</v>
      </c>
      <c r="F4" s="67"/>
    </row>
    <row r="5" spans="1:6" ht="30" customHeight="1">
      <c r="A5" s="68" t="s">
        <v>23</v>
      </c>
      <c r="B5" s="69" t="s">
        <v>43</v>
      </c>
      <c r="C5" s="67">
        <v>6</v>
      </c>
      <c r="D5" s="68" t="s">
        <v>23</v>
      </c>
      <c r="E5" s="70" t="s">
        <v>390</v>
      </c>
      <c r="F5" s="67">
        <v>40</v>
      </c>
    </row>
    <row r="6" spans="1:6" ht="30" customHeight="1">
      <c r="A6" s="68" t="s">
        <v>24</v>
      </c>
      <c r="B6" s="69" t="s">
        <v>44</v>
      </c>
      <c r="C6" s="67">
        <v>10</v>
      </c>
      <c r="D6" s="68" t="s">
        <v>24</v>
      </c>
      <c r="E6" s="70" t="s">
        <v>391</v>
      </c>
      <c r="F6" s="67">
        <v>42</v>
      </c>
    </row>
    <row r="7" spans="1:6" ht="30" customHeight="1">
      <c r="A7" s="68" t="s">
        <v>25</v>
      </c>
      <c r="B7" s="69" t="s">
        <v>379</v>
      </c>
      <c r="C7" s="67">
        <v>12</v>
      </c>
      <c r="D7" s="68" t="s">
        <v>25</v>
      </c>
      <c r="E7" s="70" t="s">
        <v>392</v>
      </c>
      <c r="F7" s="67">
        <v>43</v>
      </c>
    </row>
    <row r="8" spans="1:6" ht="30" customHeight="1">
      <c r="A8" s="68" t="s">
        <v>26</v>
      </c>
      <c r="B8" s="69" t="s">
        <v>380</v>
      </c>
      <c r="C8" s="67">
        <v>14</v>
      </c>
      <c r="D8" s="68" t="s">
        <v>26</v>
      </c>
      <c r="E8" s="70" t="s">
        <v>393</v>
      </c>
      <c r="F8" s="67">
        <v>44</v>
      </c>
    </row>
    <row r="9" spans="1:6" ht="30" customHeight="1">
      <c r="A9" s="68" t="s">
        <v>27</v>
      </c>
      <c r="B9" s="70" t="s">
        <v>381</v>
      </c>
      <c r="C9" s="67">
        <v>16</v>
      </c>
      <c r="D9" s="68" t="s">
        <v>27</v>
      </c>
      <c r="E9" s="70" t="s">
        <v>394</v>
      </c>
      <c r="F9" s="67">
        <v>46</v>
      </c>
    </row>
    <row r="10" spans="1:6" ht="30" customHeight="1">
      <c r="A10" s="68" t="s">
        <v>28</v>
      </c>
      <c r="B10" s="69" t="s">
        <v>382</v>
      </c>
      <c r="C10" s="67">
        <v>20</v>
      </c>
      <c r="D10" s="65" t="s">
        <v>37</v>
      </c>
      <c r="E10" s="66" t="s">
        <v>124</v>
      </c>
      <c r="F10" s="67"/>
    </row>
    <row r="11" spans="1:6" ht="30" customHeight="1">
      <c r="A11" s="68" t="s">
        <v>29</v>
      </c>
      <c r="B11" s="69" t="s">
        <v>383</v>
      </c>
      <c r="C11" s="67">
        <v>20</v>
      </c>
      <c r="D11" s="68" t="s">
        <v>23</v>
      </c>
      <c r="E11" s="70" t="s">
        <v>395</v>
      </c>
      <c r="F11" s="67">
        <v>48</v>
      </c>
    </row>
    <row r="12" spans="1:6" ht="30" customHeight="1">
      <c r="A12" s="68" t="s">
        <v>30</v>
      </c>
      <c r="B12" s="69" t="s">
        <v>384</v>
      </c>
      <c r="C12" s="67">
        <v>21</v>
      </c>
      <c r="D12" s="68" t="s">
        <v>24</v>
      </c>
      <c r="E12" s="70" t="s">
        <v>396</v>
      </c>
      <c r="F12" s="67">
        <v>48</v>
      </c>
    </row>
    <row r="13" spans="1:6" ht="30" customHeight="1">
      <c r="A13" s="68" t="s">
        <v>31</v>
      </c>
      <c r="B13" s="70" t="s">
        <v>385</v>
      </c>
      <c r="C13" s="67">
        <v>22</v>
      </c>
      <c r="D13" s="68" t="s">
        <v>25</v>
      </c>
      <c r="E13" s="70" t="s">
        <v>42</v>
      </c>
      <c r="F13" s="67">
        <v>49</v>
      </c>
    </row>
    <row r="14" spans="1:6" ht="30" customHeight="1">
      <c r="A14" s="68" t="s">
        <v>33</v>
      </c>
      <c r="B14" s="70" t="s">
        <v>386</v>
      </c>
      <c r="C14" s="67">
        <v>24</v>
      </c>
      <c r="D14" s="68" t="s">
        <v>26</v>
      </c>
      <c r="E14" s="70" t="s">
        <v>46</v>
      </c>
      <c r="F14" s="67">
        <v>51</v>
      </c>
    </row>
    <row r="15" spans="1:6" ht="30" customHeight="1">
      <c r="A15" s="68" t="s">
        <v>32</v>
      </c>
      <c r="B15" s="70" t="s">
        <v>45</v>
      </c>
      <c r="C15" s="67">
        <v>26</v>
      </c>
      <c r="D15" s="68" t="s">
        <v>27</v>
      </c>
      <c r="E15" s="70" t="s">
        <v>397</v>
      </c>
      <c r="F15" s="67">
        <v>52</v>
      </c>
    </row>
    <row r="16" spans="1:6" ht="30" customHeight="1">
      <c r="A16" s="65" t="s">
        <v>34</v>
      </c>
      <c r="B16" s="66" t="s">
        <v>121</v>
      </c>
      <c r="C16" s="67"/>
      <c r="D16" s="65" t="s">
        <v>38</v>
      </c>
      <c r="E16" s="66" t="s">
        <v>125</v>
      </c>
      <c r="F16" s="67"/>
    </row>
    <row r="17" spans="1:6" ht="30" customHeight="1">
      <c r="A17" s="68" t="s">
        <v>23</v>
      </c>
      <c r="B17" s="69" t="s">
        <v>387</v>
      </c>
      <c r="C17" s="67">
        <v>28</v>
      </c>
      <c r="D17" s="68" t="s">
        <v>23</v>
      </c>
      <c r="E17" s="70" t="s">
        <v>398</v>
      </c>
      <c r="F17" s="67">
        <v>54</v>
      </c>
    </row>
    <row r="18" spans="1:6" ht="30" customHeight="1">
      <c r="A18" s="68" t="s">
        <v>24</v>
      </c>
      <c r="B18" s="69" t="s">
        <v>388</v>
      </c>
      <c r="C18" s="67">
        <v>30</v>
      </c>
      <c r="D18" s="65" t="s">
        <v>39</v>
      </c>
      <c r="E18" s="66" t="s">
        <v>126</v>
      </c>
      <c r="F18" s="67"/>
    </row>
    <row r="19" spans="1:6" ht="30" customHeight="1">
      <c r="A19" s="65" t="s">
        <v>35</v>
      </c>
      <c r="B19" s="66" t="s">
        <v>122</v>
      </c>
      <c r="C19" s="67"/>
      <c r="D19" s="68" t="s">
        <v>23</v>
      </c>
      <c r="E19" s="70" t="s">
        <v>40</v>
      </c>
      <c r="F19" s="67">
        <v>56</v>
      </c>
    </row>
    <row r="20" spans="1:6" ht="30" customHeight="1">
      <c r="A20" s="68" t="s">
        <v>23</v>
      </c>
      <c r="B20" s="69" t="s">
        <v>389</v>
      </c>
      <c r="C20" s="67">
        <v>36</v>
      </c>
      <c r="D20" s="68" t="s">
        <v>24</v>
      </c>
      <c r="E20" s="70" t="s">
        <v>41</v>
      </c>
      <c r="F20" s="67">
        <v>57</v>
      </c>
    </row>
    <row r="21" spans="1:6" ht="30" customHeight="1">
      <c r="D21" s="68"/>
      <c r="E21" s="70"/>
      <c r="F21" s="67"/>
    </row>
    <row r="22" spans="1:6" ht="30" customHeight="1">
      <c r="D22" s="68"/>
      <c r="E22" s="70"/>
      <c r="F22" s="67"/>
    </row>
    <row r="23" spans="1:6" ht="30" customHeight="1">
      <c r="A23" s="68"/>
      <c r="B23" s="70"/>
      <c r="C23" s="67"/>
      <c r="D23" s="74"/>
      <c r="E23" s="75"/>
      <c r="F23" s="73"/>
    </row>
    <row r="24" spans="1:6" ht="23.85" customHeight="1">
      <c r="A24" s="71"/>
      <c r="B24" s="72"/>
      <c r="C24" s="73"/>
    </row>
  </sheetData>
  <mergeCells count="1">
    <mergeCell ref="A1:C2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99" orientation="portrait" r:id="rId1"/>
  <headerFooter alignWithMargins="0"/>
  <colBreaks count="1" manualBreakCount="1">
    <brk id="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R24"/>
  <sheetViews>
    <sheetView view="pageBreakPreview" zoomScale="85" zoomScaleSheetLayoutView="85" workbookViewId="0">
      <selection activeCell="K19" sqref="K19"/>
    </sheetView>
  </sheetViews>
  <sheetFormatPr defaultRowHeight="20.25"/>
  <cols>
    <col min="1" max="1" width="9" style="21"/>
    <col min="2" max="2" width="7.25" style="21" customWidth="1"/>
    <col min="3" max="6" width="8.25" style="21" customWidth="1"/>
    <col min="7" max="7" width="8.25" style="20" customWidth="1"/>
  </cols>
  <sheetData>
    <row r="1" spans="1:18">
      <c r="J1" s="21"/>
      <c r="K1" s="21"/>
      <c r="L1" s="21"/>
      <c r="M1" s="21"/>
      <c r="N1" s="21"/>
      <c r="O1" s="21"/>
      <c r="P1" s="20"/>
    </row>
    <row r="2" spans="1:18">
      <c r="J2" s="21"/>
      <c r="K2" s="21"/>
      <c r="L2" s="21"/>
      <c r="M2" s="21"/>
      <c r="N2" s="21"/>
      <c r="O2" s="21"/>
      <c r="P2" s="20"/>
    </row>
    <row r="3" spans="1:18">
      <c r="J3" s="21"/>
      <c r="K3" s="21"/>
      <c r="L3" s="21"/>
      <c r="M3" s="21"/>
      <c r="N3" s="21"/>
      <c r="O3" s="21"/>
      <c r="P3" s="20"/>
    </row>
    <row r="4" spans="1:18">
      <c r="J4" s="21"/>
      <c r="K4" s="21"/>
      <c r="L4" s="21"/>
      <c r="M4" s="21"/>
      <c r="N4" s="21"/>
      <c r="O4" s="21"/>
      <c r="P4" s="20"/>
    </row>
    <row r="5" spans="1:18">
      <c r="C5" s="263"/>
      <c r="D5" s="263"/>
      <c r="E5" s="263"/>
      <c r="F5" s="263"/>
      <c r="G5" s="263"/>
      <c r="J5" s="21"/>
      <c r="K5" s="21"/>
      <c r="L5" s="263"/>
      <c r="M5" s="263"/>
      <c r="N5" s="263"/>
      <c r="O5" s="263"/>
      <c r="P5" s="263"/>
    </row>
    <row r="6" spans="1:18">
      <c r="C6" s="263"/>
      <c r="D6" s="263"/>
      <c r="E6" s="263"/>
      <c r="F6" s="263"/>
      <c r="G6" s="263"/>
      <c r="J6" s="21"/>
      <c r="K6" s="21"/>
      <c r="L6" s="263"/>
      <c r="M6" s="263"/>
      <c r="N6" s="263"/>
      <c r="O6" s="263"/>
      <c r="P6" s="263"/>
    </row>
    <row r="7" spans="1:18">
      <c r="C7" s="263"/>
      <c r="D7" s="263"/>
      <c r="E7" s="263"/>
      <c r="F7" s="263"/>
      <c r="G7" s="263"/>
      <c r="J7" s="21"/>
      <c r="K7" s="21"/>
      <c r="L7" s="263"/>
      <c r="M7" s="263"/>
      <c r="N7" s="263"/>
      <c r="O7" s="263"/>
      <c r="P7" s="263"/>
    </row>
    <row r="8" spans="1:18" ht="21" customHeight="1">
      <c r="A8" s="264" t="s">
        <v>47</v>
      </c>
      <c r="B8" s="264"/>
      <c r="C8" s="264"/>
      <c r="D8" s="264"/>
      <c r="E8" s="264"/>
      <c r="F8" s="264"/>
      <c r="G8" s="264"/>
      <c r="H8" s="264"/>
      <c r="I8" s="264"/>
      <c r="J8" s="265"/>
      <c r="K8" s="265"/>
      <c r="L8" s="265"/>
      <c r="M8" s="265"/>
      <c r="N8" s="265"/>
      <c r="O8" s="265"/>
      <c r="P8" s="265"/>
      <c r="Q8" s="265"/>
      <c r="R8" s="265"/>
    </row>
    <row r="9" spans="1:18" ht="20.25" customHeight="1">
      <c r="A9" s="264"/>
      <c r="B9" s="264"/>
      <c r="C9" s="264"/>
      <c r="D9" s="264"/>
      <c r="E9" s="264"/>
      <c r="F9" s="264"/>
      <c r="G9" s="264"/>
      <c r="H9" s="264"/>
      <c r="I9" s="264"/>
      <c r="J9" s="265"/>
      <c r="K9" s="265"/>
      <c r="L9" s="265"/>
      <c r="M9" s="265"/>
      <c r="N9" s="265"/>
      <c r="O9" s="265"/>
      <c r="P9" s="265"/>
      <c r="Q9" s="265"/>
      <c r="R9" s="265"/>
    </row>
    <row r="10" spans="1:18" ht="30" customHeight="1">
      <c r="A10" s="264"/>
      <c r="B10" s="264"/>
      <c r="C10" s="264"/>
      <c r="D10" s="264"/>
      <c r="E10" s="264"/>
      <c r="F10" s="264"/>
      <c r="G10" s="264"/>
      <c r="H10" s="264"/>
      <c r="I10" s="264"/>
      <c r="J10" s="265"/>
      <c r="K10" s="265"/>
      <c r="L10" s="265"/>
      <c r="M10" s="265"/>
      <c r="N10" s="265"/>
      <c r="O10" s="265"/>
      <c r="P10" s="265"/>
      <c r="Q10" s="265"/>
      <c r="R10" s="265"/>
    </row>
    <row r="11" spans="1:18" ht="27.75" customHeight="1">
      <c r="J11" s="21"/>
      <c r="K11" s="21"/>
      <c r="L11" s="21"/>
      <c r="M11" s="21"/>
      <c r="N11" s="21"/>
      <c r="O11" s="21"/>
      <c r="P11" s="20"/>
    </row>
    <row r="12" spans="1:18" ht="27.75" customHeight="1">
      <c r="J12" s="21"/>
      <c r="K12" s="21"/>
      <c r="L12" s="21"/>
      <c r="M12" s="21"/>
      <c r="N12" s="21"/>
      <c r="O12" s="21"/>
      <c r="P12" s="20"/>
    </row>
    <row r="13" spans="1:18" ht="27.75" customHeight="1">
      <c r="J13" s="21"/>
      <c r="K13" s="21"/>
      <c r="L13" s="21"/>
      <c r="M13" s="21"/>
      <c r="N13" s="21"/>
      <c r="O13" s="21"/>
      <c r="P13" s="20"/>
    </row>
    <row r="14" spans="1:18" ht="30" customHeight="1">
      <c r="J14" s="21"/>
      <c r="K14" s="21"/>
      <c r="L14" s="21"/>
      <c r="M14" s="21"/>
      <c r="N14" s="21"/>
      <c r="O14" s="21"/>
      <c r="P14" s="20"/>
    </row>
    <row r="15" spans="1:18" ht="27.75" customHeight="1">
      <c r="J15" s="21"/>
      <c r="K15" s="21"/>
      <c r="L15" s="21"/>
      <c r="M15" s="21"/>
      <c r="N15" s="21"/>
      <c r="O15" s="21"/>
      <c r="P15" s="20"/>
    </row>
    <row r="16" spans="1:18" ht="27.75" customHeight="1">
      <c r="J16" s="21"/>
      <c r="K16" s="21"/>
      <c r="L16" s="21"/>
      <c r="M16" s="21"/>
      <c r="N16" s="21"/>
      <c r="O16" s="21"/>
      <c r="P16" s="20"/>
    </row>
    <row r="17" spans="7:18" ht="27.75" customHeight="1">
      <c r="J17" s="21"/>
      <c r="K17" s="21"/>
      <c r="L17" s="21"/>
      <c r="M17" s="21"/>
      <c r="N17" s="21"/>
      <c r="O17" s="21"/>
      <c r="P17" s="20"/>
    </row>
    <row r="18" spans="7:18" s="21" customFormat="1" ht="27.75" customHeight="1">
      <c r="G18" s="20"/>
      <c r="H18"/>
      <c r="I18"/>
      <c r="P18" s="20"/>
      <c r="Q18"/>
      <c r="R18"/>
    </row>
    <row r="19" spans="7:18" s="21" customFormat="1" ht="27.75" customHeight="1">
      <c r="G19" s="20"/>
      <c r="H19"/>
      <c r="I19"/>
      <c r="P19" s="20"/>
      <c r="Q19"/>
      <c r="R19"/>
    </row>
    <row r="20" spans="7:18" s="21" customFormat="1" ht="27.75" customHeight="1">
      <c r="G20" s="20"/>
      <c r="H20"/>
      <c r="I20"/>
      <c r="P20" s="20"/>
      <c r="Q20"/>
      <c r="R20"/>
    </row>
    <row r="21" spans="7:18" s="21" customFormat="1" ht="30" customHeight="1">
      <c r="G21" s="20"/>
      <c r="H21"/>
      <c r="I21"/>
      <c r="P21" s="20"/>
      <c r="Q21"/>
      <c r="R21"/>
    </row>
    <row r="22" spans="7:18" s="21" customFormat="1" ht="27.75" customHeight="1">
      <c r="G22" s="20"/>
      <c r="H22"/>
      <c r="I22"/>
      <c r="P22" s="20"/>
      <c r="Q22"/>
      <c r="R22"/>
    </row>
    <row r="23" spans="7:18">
      <c r="J23" s="21"/>
      <c r="K23" s="21"/>
      <c r="L23" s="21"/>
      <c r="M23" s="21"/>
      <c r="N23" s="21"/>
      <c r="O23" s="21"/>
      <c r="P23" s="20"/>
    </row>
    <row r="24" spans="7:18">
      <c r="J24" s="21"/>
      <c r="K24" s="21"/>
      <c r="L24" s="21"/>
      <c r="M24" s="21"/>
      <c r="N24" s="21"/>
      <c r="O24" s="21"/>
      <c r="P24" s="20"/>
    </row>
  </sheetData>
  <mergeCells count="4">
    <mergeCell ref="C5:G7"/>
    <mergeCell ref="A8:I10"/>
    <mergeCell ref="L5:P7"/>
    <mergeCell ref="J8:R10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rgb="FF7030A0"/>
  </sheetPr>
  <dimension ref="A1:U57"/>
  <sheetViews>
    <sheetView view="pageBreakPreview" zoomScale="40" zoomScaleSheetLayoutView="40" workbookViewId="0">
      <pane xSplit="1" ySplit="5" topLeftCell="B15" activePane="bottomRight" state="frozen"/>
      <selection activeCell="K19" sqref="K19"/>
      <selection pane="topRight" activeCell="K19" sqref="K19"/>
      <selection pane="bottomLeft" activeCell="K19" sqref="K19"/>
      <selection pane="bottomRight" activeCell="K19" sqref="K19"/>
    </sheetView>
  </sheetViews>
  <sheetFormatPr defaultRowHeight="19.5"/>
  <cols>
    <col min="1" max="1" width="17.5" style="1" customWidth="1"/>
    <col min="2" max="2" width="16.375" style="2" customWidth="1"/>
    <col min="3" max="3" width="24.25" style="2" customWidth="1"/>
    <col min="4" max="4" width="15.375" style="2" customWidth="1"/>
    <col min="5" max="5" width="24.25" style="2" customWidth="1"/>
    <col min="6" max="6" width="15.375" style="2" customWidth="1"/>
    <col min="7" max="7" width="22.375" style="2" customWidth="1"/>
    <col min="8" max="8" width="13.625" style="2" customWidth="1"/>
    <col min="9" max="9" width="22.375" style="2" customWidth="1"/>
    <col min="10" max="10" width="13.625" style="2" customWidth="1"/>
    <col min="11" max="11" width="22.375" style="2" customWidth="1"/>
    <col min="12" max="21" width="21.375" style="2" customWidth="1"/>
  </cols>
  <sheetData>
    <row r="1" spans="1:21" ht="165.75" customHeight="1">
      <c r="A1" s="267" t="s">
        <v>16</v>
      </c>
      <c r="B1" s="267"/>
      <c r="C1" s="267"/>
      <c r="D1" s="267"/>
      <c r="E1" s="267"/>
      <c r="F1" s="267"/>
      <c r="G1" s="267"/>
      <c r="H1" s="267"/>
      <c r="I1" s="267"/>
      <c r="J1" s="267"/>
      <c r="K1" s="267"/>
      <c r="L1" s="268" t="s">
        <v>17</v>
      </c>
      <c r="M1" s="268"/>
      <c r="N1" s="268"/>
      <c r="O1" s="268"/>
      <c r="P1" s="268"/>
      <c r="Q1" s="268"/>
      <c r="R1" s="268"/>
      <c r="S1" s="268"/>
      <c r="T1" s="268"/>
      <c r="U1" s="268"/>
    </row>
    <row r="2" spans="1:21" ht="39.950000000000003" customHeight="1">
      <c r="A2" s="266" t="s">
        <v>72</v>
      </c>
      <c r="B2" s="266"/>
      <c r="C2" s="266"/>
      <c r="D2" s="266"/>
      <c r="E2" s="266"/>
      <c r="F2" s="266"/>
      <c r="G2" s="266"/>
      <c r="H2" s="266"/>
      <c r="I2" s="266"/>
      <c r="J2" s="266"/>
      <c r="K2" s="266"/>
      <c r="L2" s="266"/>
      <c r="M2" s="266"/>
      <c r="N2" s="266"/>
      <c r="O2" s="266"/>
      <c r="P2" s="266"/>
      <c r="Q2" s="266"/>
      <c r="R2" s="266"/>
      <c r="S2" s="266"/>
      <c r="T2" s="266"/>
      <c r="U2" s="266"/>
    </row>
    <row r="3" spans="1:21" ht="65.099999999999994" customHeight="1">
      <c r="A3" s="269" t="s">
        <v>18</v>
      </c>
      <c r="B3" s="275" t="s">
        <v>0</v>
      </c>
      <c r="C3" s="275"/>
      <c r="D3" s="275" t="s">
        <v>1</v>
      </c>
      <c r="E3" s="275"/>
      <c r="F3" s="272" t="s">
        <v>8</v>
      </c>
      <c r="G3" s="273"/>
      <c r="H3" s="273"/>
      <c r="I3" s="273"/>
      <c r="J3" s="273"/>
      <c r="K3" s="273"/>
      <c r="L3" s="273"/>
      <c r="M3" s="274"/>
      <c r="N3" s="276" t="s">
        <v>9</v>
      </c>
      <c r="O3" s="276"/>
      <c r="P3" s="276" t="s">
        <v>10</v>
      </c>
      <c r="Q3" s="276"/>
      <c r="R3" s="276" t="s">
        <v>11</v>
      </c>
      <c r="S3" s="276"/>
      <c r="T3" s="276" t="s">
        <v>12</v>
      </c>
      <c r="U3" s="276"/>
    </row>
    <row r="4" spans="1:21" ht="65.099999999999994" customHeight="1">
      <c r="A4" s="270"/>
      <c r="B4" s="275"/>
      <c r="C4" s="275"/>
      <c r="D4" s="275"/>
      <c r="E4" s="275"/>
      <c r="F4" s="275" t="s">
        <v>2</v>
      </c>
      <c r="G4" s="275"/>
      <c r="H4" s="275" t="s">
        <v>3</v>
      </c>
      <c r="I4" s="275"/>
      <c r="J4" s="275" t="s">
        <v>4</v>
      </c>
      <c r="K4" s="275"/>
      <c r="L4" s="275" t="s">
        <v>7</v>
      </c>
      <c r="M4" s="275"/>
      <c r="N4" s="276"/>
      <c r="O4" s="276"/>
      <c r="P4" s="276"/>
      <c r="Q4" s="276"/>
      <c r="R4" s="276"/>
      <c r="S4" s="276"/>
      <c r="T4" s="276"/>
      <c r="U4" s="276"/>
    </row>
    <row r="5" spans="1:21" ht="65.099999999999994" customHeight="1">
      <c r="A5" s="271"/>
      <c r="B5" s="134" t="s">
        <v>5</v>
      </c>
      <c r="C5" s="134" t="s">
        <v>6</v>
      </c>
      <c r="D5" s="134" t="s">
        <v>15</v>
      </c>
      <c r="E5" s="134" t="s">
        <v>6</v>
      </c>
      <c r="F5" s="134" t="s">
        <v>15</v>
      </c>
      <c r="G5" s="134" t="s">
        <v>6</v>
      </c>
      <c r="H5" s="134" t="s">
        <v>15</v>
      </c>
      <c r="I5" s="134" t="s">
        <v>6</v>
      </c>
      <c r="J5" s="134" t="s">
        <v>15</v>
      </c>
      <c r="K5" s="134" t="s">
        <v>6</v>
      </c>
      <c r="L5" s="134" t="s">
        <v>5</v>
      </c>
      <c r="M5" s="134" t="s">
        <v>6</v>
      </c>
      <c r="N5" s="134" t="s">
        <v>15</v>
      </c>
      <c r="O5" s="134" t="s">
        <v>6</v>
      </c>
      <c r="P5" s="134" t="s">
        <v>15</v>
      </c>
      <c r="Q5" s="134" t="s">
        <v>6</v>
      </c>
      <c r="R5" s="134" t="s">
        <v>15</v>
      </c>
      <c r="S5" s="134" t="s">
        <v>6</v>
      </c>
      <c r="T5" s="134" t="s">
        <v>15</v>
      </c>
      <c r="U5" s="134" t="s">
        <v>6</v>
      </c>
    </row>
    <row r="6" spans="1:21" ht="65.099999999999994" customHeight="1">
      <c r="A6" s="5">
        <v>1975</v>
      </c>
      <c r="B6" s="7">
        <v>182276</v>
      </c>
      <c r="C6" s="7">
        <v>18288879</v>
      </c>
      <c r="D6" s="7">
        <v>70067</v>
      </c>
      <c r="E6" s="7">
        <v>7430900</v>
      </c>
      <c r="F6" s="7">
        <v>79413</v>
      </c>
      <c r="G6" s="240">
        <v>7718141</v>
      </c>
      <c r="H6" s="7">
        <v>30147</v>
      </c>
      <c r="I6" s="7">
        <v>2116494</v>
      </c>
      <c r="J6" s="7">
        <v>49266</v>
      </c>
      <c r="K6" s="7">
        <v>5601647</v>
      </c>
      <c r="L6" s="85">
        <v>0</v>
      </c>
      <c r="M6" s="85">
        <v>0</v>
      </c>
      <c r="N6" s="7">
        <v>2531</v>
      </c>
      <c r="O6" s="7">
        <v>188630</v>
      </c>
      <c r="P6" s="7">
        <v>22234</v>
      </c>
      <c r="Q6" s="7">
        <v>1960681</v>
      </c>
      <c r="R6" s="7">
        <v>3073</v>
      </c>
      <c r="S6" s="7">
        <v>640320</v>
      </c>
      <c r="T6" s="7">
        <v>4958</v>
      </c>
      <c r="U6" s="7">
        <v>350207</v>
      </c>
    </row>
    <row r="7" spans="1:21" ht="65.099999999999994" customHeight="1">
      <c r="A7" s="5">
        <v>1976</v>
      </c>
      <c r="B7" s="7">
        <v>222549</v>
      </c>
      <c r="C7" s="7">
        <v>26895325</v>
      </c>
      <c r="D7" s="7">
        <v>110311</v>
      </c>
      <c r="E7" s="7">
        <v>12243196</v>
      </c>
      <c r="F7" s="7">
        <v>84874</v>
      </c>
      <c r="G7" s="240">
        <v>11233581</v>
      </c>
      <c r="H7" s="7">
        <v>29200</v>
      </c>
      <c r="I7" s="7">
        <v>2353071</v>
      </c>
      <c r="J7" s="7">
        <v>55674</v>
      </c>
      <c r="K7" s="7">
        <v>8880510</v>
      </c>
      <c r="L7" s="85">
        <v>0</v>
      </c>
      <c r="M7" s="85">
        <v>0</v>
      </c>
      <c r="N7" s="7">
        <v>1846</v>
      </c>
      <c r="O7" s="7">
        <v>145469</v>
      </c>
      <c r="P7" s="7">
        <v>15444</v>
      </c>
      <c r="Q7" s="7">
        <v>1830439</v>
      </c>
      <c r="R7" s="7">
        <v>4477</v>
      </c>
      <c r="S7" s="7">
        <v>899218</v>
      </c>
      <c r="T7" s="7">
        <v>5597</v>
      </c>
      <c r="U7" s="7">
        <v>543422</v>
      </c>
    </row>
    <row r="8" spans="1:21" ht="65.099999999999994" customHeight="1">
      <c r="A8" s="5">
        <v>1977</v>
      </c>
      <c r="B8" s="7">
        <v>260563</v>
      </c>
      <c r="C8" s="7">
        <v>40236529</v>
      </c>
      <c r="D8" s="7">
        <v>151376</v>
      </c>
      <c r="E8" s="7">
        <v>18613484</v>
      </c>
      <c r="F8" s="7">
        <v>81905</v>
      </c>
      <c r="G8" s="240">
        <v>16585556</v>
      </c>
      <c r="H8" s="7">
        <v>28964</v>
      </c>
      <c r="I8" s="7">
        <v>4426670</v>
      </c>
      <c r="J8" s="7">
        <v>52941</v>
      </c>
      <c r="K8" s="7">
        <v>12158886</v>
      </c>
      <c r="L8" s="85">
        <v>0</v>
      </c>
      <c r="M8" s="85">
        <v>0</v>
      </c>
      <c r="N8" s="8">
        <v>830</v>
      </c>
      <c r="O8" s="7">
        <v>99138</v>
      </c>
      <c r="P8" s="7">
        <v>15316</v>
      </c>
      <c r="Q8" s="7">
        <v>2937953</v>
      </c>
      <c r="R8" s="7">
        <v>3513</v>
      </c>
      <c r="S8" s="7">
        <v>866474</v>
      </c>
      <c r="T8" s="7">
        <v>7623</v>
      </c>
      <c r="U8" s="7">
        <v>1133924</v>
      </c>
    </row>
    <row r="9" spans="1:21" ht="65.099999999999994" customHeight="1">
      <c r="A9" s="5">
        <v>1978</v>
      </c>
      <c r="B9" s="7">
        <v>251347</v>
      </c>
      <c r="C9" s="7">
        <v>45227336</v>
      </c>
      <c r="D9" s="7">
        <v>159930</v>
      </c>
      <c r="E9" s="7">
        <v>21600681</v>
      </c>
      <c r="F9" s="7">
        <v>69878</v>
      </c>
      <c r="G9" s="240">
        <v>18205710</v>
      </c>
      <c r="H9" s="7">
        <v>26593</v>
      </c>
      <c r="I9" s="7">
        <v>4671766</v>
      </c>
      <c r="J9" s="7">
        <v>43285</v>
      </c>
      <c r="K9" s="7">
        <v>13533944</v>
      </c>
      <c r="L9" s="85">
        <v>0</v>
      </c>
      <c r="M9" s="85">
        <v>0</v>
      </c>
      <c r="N9" s="8">
        <v>561</v>
      </c>
      <c r="O9" s="7">
        <v>79899</v>
      </c>
      <c r="P9" s="7">
        <v>14726</v>
      </c>
      <c r="Q9" s="7">
        <v>3435659</v>
      </c>
      <c r="R9" s="7">
        <v>3972</v>
      </c>
      <c r="S9" s="7">
        <v>1516132</v>
      </c>
      <c r="T9" s="7">
        <v>2280</v>
      </c>
      <c r="U9" s="7">
        <v>389255</v>
      </c>
    </row>
    <row r="10" spans="1:21" ht="65.099999999999994" customHeight="1">
      <c r="A10" s="5">
        <v>1979</v>
      </c>
      <c r="B10" s="7">
        <v>256320</v>
      </c>
      <c r="C10" s="7">
        <v>50972461</v>
      </c>
      <c r="D10" s="7">
        <v>164356</v>
      </c>
      <c r="E10" s="7">
        <v>26555087</v>
      </c>
      <c r="F10" s="7">
        <v>68283</v>
      </c>
      <c r="G10" s="240">
        <v>19082993</v>
      </c>
      <c r="H10" s="7">
        <v>23478</v>
      </c>
      <c r="I10" s="7">
        <v>4932470</v>
      </c>
      <c r="J10" s="7">
        <v>42098</v>
      </c>
      <c r="K10" s="7">
        <v>13686198</v>
      </c>
      <c r="L10" s="7">
        <v>2707</v>
      </c>
      <c r="M10" s="7">
        <v>464325</v>
      </c>
      <c r="N10" s="8">
        <v>6</v>
      </c>
      <c r="O10" s="7">
        <v>1929</v>
      </c>
      <c r="P10" s="7">
        <v>18185</v>
      </c>
      <c r="Q10" s="7">
        <v>3864637</v>
      </c>
      <c r="R10" s="7">
        <v>3001</v>
      </c>
      <c r="S10" s="7">
        <v>897507</v>
      </c>
      <c r="T10" s="7">
        <v>2489</v>
      </c>
      <c r="U10" s="7">
        <v>570308</v>
      </c>
    </row>
    <row r="11" spans="1:21" ht="65.099999999999994" customHeight="1">
      <c r="A11" s="5">
        <v>1980</v>
      </c>
      <c r="B11" s="7">
        <v>263529</v>
      </c>
      <c r="C11" s="7">
        <v>73593137</v>
      </c>
      <c r="D11" s="7">
        <v>177019</v>
      </c>
      <c r="E11" s="7">
        <v>42542174</v>
      </c>
      <c r="F11" s="7">
        <v>67914</v>
      </c>
      <c r="G11" s="240">
        <v>24569205</v>
      </c>
      <c r="H11" s="7">
        <v>17722</v>
      </c>
      <c r="I11" s="7">
        <v>5498047</v>
      </c>
      <c r="J11" s="7">
        <v>43559</v>
      </c>
      <c r="K11" s="7">
        <v>17521240</v>
      </c>
      <c r="L11" s="7">
        <v>6633</v>
      </c>
      <c r="M11" s="7">
        <v>1549918</v>
      </c>
      <c r="N11" s="85">
        <v>0</v>
      </c>
      <c r="O11" s="85">
        <v>0</v>
      </c>
      <c r="P11" s="7">
        <v>14827</v>
      </c>
      <c r="Q11" s="7">
        <v>4697101</v>
      </c>
      <c r="R11" s="7">
        <v>2342</v>
      </c>
      <c r="S11" s="7">
        <v>1278938</v>
      </c>
      <c r="T11" s="7">
        <v>1427</v>
      </c>
      <c r="U11" s="7">
        <v>505719</v>
      </c>
    </row>
    <row r="12" spans="1:21" ht="65.099999999999994" customHeight="1">
      <c r="A12" s="5">
        <v>1981</v>
      </c>
      <c r="B12" s="7">
        <v>296415</v>
      </c>
      <c r="C12" s="7">
        <v>97296949</v>
      </c>
      <c r="D12" s="7">
        <v>204216</v>
      </c>
      <c r="E12" s="7">
        <v>52724976</v>
      </c>
      <c r="F12" s="7">
        <v>70943</v>
      </c>
      <c r="G12" s="240">
        <v>34772893</v>
      </c>
      <c r="H12" s="7">
        <v>17168</v>
      </c>
      <c r="I12" s="7">
        <v>6415068</v>
      </c>
      <c r="J12" s="7">
        <v>43099</v>
      </c>
      <c r="K12" s="7">
        <v>25321539</v>
      </c>
      <c r="L12" s="7">
        <v>10676</v>
      </c>
      <c r="M12" s="7">
        <v>3036286</v>
      </c>
      <c r="N12" s="85">
        <v>0</v>
      </c>
      <c r="O12" s="85">
        <v>0</v>
      </c>
      <c r="P12" s="7">
        <v>16785</v>
      </c>
      <c r="Q12" s="7">
        <v>7555615</v>
      </c>
      <c r="R12" s="7">
        <v>1854</v>
      </c>
      <c r="S12" s="7">
        <v>1326005</v>
      </c>
      <c r="T12" s="7">
        <v>2617</v>
      </c>
      <c r="U12" s="7">
        <v>917460</v>
      </c>
    </row>
    <row r="13" spans="1:21" ht="65.099999999999994" customHeight="1">
      <c r="A13" s="5">
        <v>1982</v>
      </c>
      <c r="B13" s="7">
        <v>293975</v>
      </c>
      <c r="C13" s="7">
        <v>109157920</v>
      </c>
      <c r="D13" s="7">
        <v>212816</v>
      </c>
      <c r="E13" s="7">
        <v>64319729</v>
      </c>
      <c r="F13" s="7">
        <v>64932</v>
      </c>
      <c r="G13" s="240">
        <v>35966152</v>
      </c>
      <c r="H13" s="7">
        <v>13756</v>
      </c>
      <c r="I13" s="7">
        <v>5477836</v>
      </c>
      <c r="J13" s="7">
        <v>39499</v>
      </c>
      <c r="K13" s="7">
        <v>26197413</v>
      </c>
      <c r="L13" s="7">
        <v>11677</v>
      </c>
      <c r="M13" s="7">
        <v>4290903</v>
      </c>
      <c r="N13" s="8">
        <v>61</v>
      </c>
      <c r="O13" s="7">
        <v>9008</v>
      </c>
      <c r="P13" s="7">
        <v>11871</v>
      </c>
      <c r="Q13" s="7">
        <v>6236490</v>
      </c>
      <c r="R13" s="7">
        <v>2782</v>
      </c>
      <c r="S13" s="7">
        <v>1946774</v>
      </c>
      <c r="T13" s="7">
        <v>1513</v>
      </c>
      <c r="U13" s="7">
        <v>679767</v>
      </c>
    </row>
    <row r="14" spans="1:21" ht="65.099999999999994" customHeight="1">
      <c r="A14" s="5">
        <v>1983</v>
      </c>
      <c r="B14" s="7">
        <v>335636</v>
      </c>
      <c r="C14" s="7">
        <v>116150346</v>
      </c>
      <c r="D14" s="7">
        <v>242920</v>
      </c>
      <c r="E14" s="7">
        <v>63236036</v>
      </c>
      <c r="F14" s="7">
        <v>74244</v>
      </c>
      <c r="G14" s="240">
        <v>41684769</v>
      </c>
      <c r="H14" s="7">
        <v>13660</v>
      </c>
      <c r="I14" s="7">
        <v>6558469</v>
      </c>
      <c r="J14" s="7">
        <v>44568</v>
      </c>
      <c r="K14" s="7">
        <v>30091441</v>
      </c>
      <c r="L14" s="7">
        <v>16016</v>
      </c>
      <c r="M14" s="7">
        <v>5034859</v>
      </c>
      <c r="N14" s="8">
        <v>121</v>
      </c>
      <c r="O14" s="7">
        <v>24872</v>
      </c>
      <c r="P14" s="7">
        <v>15602</v>
      </c>
      <c r="Q14" s="7">
        <v>9222210</v>
      </c>
      <c r="R14" s="7">
        <v>2644</v>
      </c>
      <c r="S14" s="7">
        <v>1915892</v>
      </c>
      <c r="T14" s="8">
        <v>105</v>
      </c>
      <c r="U14" s="7">
        <v>66567</v>
      </c>
    </row>
    <row r="15" spans="1:21" ht="65.099999999999994" customHeight="1">
      <c r="A15" s="5">
        <v>1984</v>
      </c>
      <c r="B15" s="7">
        <v>350369</v>
      </c>
      <c r="C15" s="7">
        <v>125399448</v>
      </c>
      <c r="D15" s="7">
        <v>258303</v>
      </c>
      <c r="E15" s="7">
        <v>72932499</v>
      </c>
      <c r="F15" s="7">
        <v>68889</v>
      </c>
      <c r="G15" s="240">
        <v>40915595</v>
      </c>
      <c r="H15" s="7">
        <v>11694</v>
      </c>
      <c r="I15" s="7">
        <v>6003061</v>
      </c>
      <c r="J15" s="7">
        <v>44520</v>
      </c>
      <c r="K15" s="7">
        <v>30788786</v>
      </c>
      <c r="L15" s="7">
        <v>12675</v>
      </c>
      <c r="M15" s="7">
        <v>4123748</v>
      </c>
      <c r="N15" s="85">
        <v>0</v>
      </c>
      <c r="O15" s="85">
        <v>0</v>
      </c>
      <c r="P15" s="7">
        <v>21222</v>
      </c>
      <c r="Q15" s="7">
        <v>9614651</v>
      </c>
      <c r="R15" s="7">
        <v>1955</v>
      </c>
      <c r="S15" s="7">
        <v>1936703</v>
      </c>
      <c r="T15" s="85">
        <v>0</v>
      </c>
      <c r="U15" s="85">
        <v>0</v>
      </c>
    </row>
    <row r="16" spans="1:21" ht="65.099999999999994" customHeight="1">
      <c r="A16" s="5">
        <v>1985</v>
      </c>
      <c r="B16" s="7">
        <v>298694</v>
      </c>
      <c r="C16" s="7">
        <v>150268189</v>
      </c>
      <c r="D16" s="7">
        <v>208274</v>
      </c>
      <c r="E16" s="7">
        <v>92733449</v>
      </c>
      <c r="F16" s="7">
        <v>68769</v>
      </c>
      <c r="G16" s="240">
        <v>45098820</v>
      </c>
      <c r="H16" s="7">
        <v>10786</v>
      </c>
      <c r="I16" s="7">
        <v>6591475</v>
      </c>
      <c r="J16" s="7">
        <v>49070</v>
      </c>
      <c r="K16" s="7">
        <v>34994211</v>
      </c>
      <c r="L16" s="7">
        <v>8913</v>
      </c>
      <c r="M16" s="7">
        <v>3513134</v>
      </c>
      <c r="N16" s="85">
        <v>0</v>
      </c>
      <c r="O16" s="85">
        <v>0</v>
      </c>
      <c r="P16" s="7">
        <v>19895</v>
      </c>
      <c r="Q16" s="7">
        <v>10503247</v>
      </c>
      <c r="R16" s="7">
        <v>1756</v>
      </c>
      <c r="S16" s="7">
        <v>1932673</v>
      </c>
      <c r="T16" s="85">
        <v>0</v>
      </c>
      <c r="U16" s="85">
        <v>0</v>
      </c>
    </row>
    <row r="17" spans="1:21" ht="65.099999999999994" customHeight="1">
      <c r="A17" s="5">
        <v>1986</v>
      </c>
      <c r="B17" s="7">
        <v>385736</v>
      </c>
      <c r="C17" s="7">
        <v>177047300</v>
      </c>
      <c r="D17" s="7">
        <v>280844</v>
      </c>
      <c r="E17" s="7">
        <v>103972181</v>
      </c>
      <c r="F17" s="7">
        <v>80762</v>
      </c>
      <c r="G17" s="240">
        <v>57335083</v>
      </c>
      <c r="H17" s="7">
        <v>15486</v>
      </c>
      <c r="I17" s="7">
        <v>8635620</v>
      </c>
      <c r="J17" s="7">
        <v>53577</v>
      </c>
      <c r="K17" s="7">
        <v>44973285</v>
      </c>
      <c r="L17" s="7">
        <v>11699</v>
      </c>
      <c r="M17" s="7">
        <v>3726178</v>
      </c>
      <c r="N17" s="85">
        <v>0</v>
      </c>
      <c r="O17" s="85">
        <v>0</v>
      </c>
      <c r="P17" s="7">
        <v>22506</v>
      </c>
      <c r="Q17" s="7">
        <v>13697771</v>
      </c>
      <c r="R17" s="7">
        <v>1624</v>
      </c>
      <c r="S17" s="7">
        <v>2042265</v>
      </c>
      <c r="T17" s="85">
        <v>0</v>
      </c>
      <c r="U17" s="85">
        <v>0</v>
      </c>
    </row>
    <row r="18" spans="1:21" ht="65.099999999999994" customHeight="1">
      <c r="A18" s="5">
        <v>1987</v>
      </c>
      <c r="B18" s="7">
        <v>330327</v>
      </c>
      <c r="C18" s="7">
        <v>181495773</v>
      </c>
      <c r="D18" s="7">
        <v>234620</v>
      </c>
      <c r="E18" s="7">
        <v>100037637</v>
      </c>
      <c r="F18" s="7">
        <v>75031</v>
      </c>
      <c r="G18" s="240">
        <v>65995354</v>
      </c>
      <c r="H18" s="7">
        <v>10176</v>
      </c>
      <c r="I18" s="7">
        <v>7885584</v>
      </c>
      <c r="J18" s="7">
        <v>52200</v>
      </c>
      <c r="K18" s="7">
        <v>52537520</v>
      </c>
      <c r="L18" s="7">
        <v>12655</v>
      </c>
      <c r="M18" s="7">
        <v>5572250</v>
      </c>
      <c r="N18" s="85">
        <v>0</v>
      </c>
      <c r="O18" s="85">
        <v>0</v>
      </c>
      <c r="P18" s="7">
        <v>18702</v>
      </c>
      <c r="Q18" s="7">
        <v>13102665</v>
      </c>
      <c r="R18" s="7">
        <v>1652</v>
      </c>
      <c r="S18" s="7">
        <v>2125061</v>
      </c>
      <c r="T18" s="8">
        <v>322</v>
      </c>
      <c r="U18" s="7">
        <v>235056</v>
      </c>
    </row>
    <row r="19" spans="1:21" ht="65.099999999999994" customHeight="1">
      <c r="A19" s="5">
        <v>1988</v>
      </c>
      <c r="B19" s="7">
        <v>365374</v>
      </c>
      <c r="C19" s="7">
        <v>195428394</v>
      </c>
      <c r="D19" s="7">
        <v>279158</v>
      </c>
      <c r="E19" s="7">
        <v>105677106</v>
      </c>
      <c r="F19" s="7">
        <v>66791</v>
      </c>
      <c r="G19" s="240">
        <v>74983986</v>
      </c>
      <c r="H19" s="7">
        <v>7117</v>
      </c>
      <c r="I19" s="7">
        <v>8037445</v>
      </c>
      <c r="J19" s="7">
        <v>51938</v>
      </c>
      <c r="K19" s="7">
        <v>63713761</v>
      </c>
      <c r="L19" s="7">
        <v>7736</v>
      </c>
      <c r="M19" s="7">
        <v>3232780</v>
      </c>
      <c r="N19" s="85">
        <v>0</v>
      </c>
      <c r="O19" s="85">
        <v>0</v>
      </c>
      <c r="P19" s="7">
        <v>17097</v>
      </c>
      <c r="Q19" s="7">
        <v>12239738</v>
      </c>
      <c r="R19" s="7">
        <v>1508</v>
      </c>
      <c r="S19" s="7">
        <v>1878548</v>
      </c>
      <c r="T19" s="8">
        <v>820</v>
      </c>
      <c r="U19" s="7">
        <v>649016</v>
      </c>
    </row>
    <row r="20" spans="1:21" ht="65.099999999999994" customHeight="1">
      <c r="A20" s="5">
        <v>1989</v>
      </c>
      <c r="B20" s="7">
        <v>352414</v>
      </c>
      <c r="C20" s="7">
        <v>192421869</v>
      </c>
      <c r="D20" s="7">
        <v>261471</v>
      </c>
      <c r="E20" s="7">
        <v>80444256</v>
      </c>
      <c r="F20" s="7">
        <v>72154</v>
      </c>
      <c r="G20" s="240">
        <v>94930496</v>
      </c>
      <c r="H20" s="7">
        <v>7243</v>
      </c>
      <c r="I20" s="7">
        <v>8799990</v>
      </c>
      <c r="J20" s="7">
        <v>47960</v>
      </c>
      <c r="K20" s="7">
        <v>75702313</v>
      </c>
      <c r="L20" s="7">
        <v>16951</v>
      </c>
      <c r="M20" s="7">
        <v>10428193</v>
      </c>
      <c r="N20" s="85">
        <v>0</v>
      </c>
      <c r="O20" s="85">
        <v>0</v>
      </c>
      <c r="P20" s="7">
        <v>14127</v>
      </c>
      <c r="Q20" s="7">
        <v>12503719</v>
      </c>
      <c r="R20" s="7">
        <v>1517</v>
      </c>
      <c r="S20" s="7">
        <v>2184705</v>
      </c>
      <c r="T20" s="7">
        <v>3145</v>
      </c>
      <c r="U20" s="7">
        <v>2358693</v>
      </c>
    </row>
    <row r="21" spans="1:21" ht="65.099999999999994" customHeight="1">
      <c r="A21" s="5">
        <v>1990</v>
      </c>
      <c r="B21" s="7">
        <v>337787</v>
      </c>
      <c r="C21" s="7">
        <v>208276597</v>
      </c>
      <c r="D21" s="7">
        <v>227667</v>
      </c>
      <c r="E21" s="7">
        <v>83589303</v>
      </c>
      <c r="F21" s="7">
        <v>90957</v>
      </c>
      <c r="G21" s="240">
        <v>107309617</v>
      </c>
      <c r="H21" s="7">
        <v>8007</v>
      </c>
      <c r="I21" s="7">
        <v>9560065</v>
      </c>
      <c r="J21" s="7">
        <v>59919</v>
      </c>
      <c r="K21" s="7">
        <v>83797289</v>
      </c>
      <c r="L21" s="7">
        <v>23031</v>
      </c>
      <c r="M21" s="7">
        <v>13952263</v>
      </c>
      <c r="N21" s="85">
        <v>0</v>
      </c>
      <c r="O21" s="85">
        <v>0</v>
      </c>
      <c r="P21" s="7">
        <v>14868</v>
      </c>
      <c r="Q21" s="7">
        <v>12951674</v>
      </c>
      <c r="R21" s="7">
        <v>1243</v>
      </c>
      <c r="S21" s="7">
        <v>1948254</v>
      </c>
      <c r="T21" s="7">
        <v>3052</v>
      </c>
      <c r="U21" s="7">
        <v>2477748</v>
      </c>
    </row>
    <row r="22" spans="1:21" ht="65.099999999999994" customHeight="1">
      <c r="A22" s="5">
        <v>1991</v>
      </c>
      <c r="B22" s="7">
        <v>251934</v>
      </c>
      <c r="C22" s="7">
        <v>245680828</v>
      </c>
      <c r="D22" s="7">
        <v>147126</v>
      </c>
      <c r="E22" s="7">
        <v>116668036</v>
      </c>
      <c r="F22" s="7">
        <v>86186</v>
      </c>
      <c r="G22" s="240">
        <v>109118477</v>
      </c>
      <c r="H22" s="7">
        <v>6999</v>
      </c>
      <c r="I22" s="7">
        <v>9366338</v>
      </c>
      <c r="J22" s="7">
        <v>56858</v>
      </c>
      <c r="K22" s="7">
        <v>79411276</v>
      </c>
      <c r="L22" s="7">
        <v>22329</v>
      </c>
      <c r="M22" s="7">
        <v>20340863</v>
      </c>
      <c r="N22" s="8">
        <v>343</v>
      </c>
      <c r="O22" s="7">
        <v>407722</v>
      </c>
      <c r="P22" s="7">
        <v>12180</v>
      </c>
      <c r="Q22" s="7">
        <v>13378992</v>
      </c>
      <c r="R22" s="7">
        <v>1096</v>
      </c>
      <c r="S22" s="7">
        <v>2470722</v>
      </c>
      <c r="T22" s="7">
        <v>5003</v>
      </c>
      <c r="U22" s="7">
        <v>3636879</v>
      </c>
    </row>
    <row r="23" spans="1:21" ht="65.099999999999994" customHeight="1">
      <c r="A23" s="5">
        <v>1992</v>
      </c>
      <c r="B23" s="7">
        <v>270058</v>
      </c>
      <c r="C23" s="7">
        <v>259328017</v>
      </c>
      <c r="D23" s="7">
        <v>156583</v>
      </c>
      <c r="E23" s="7">
        <v>113006556</v>
      </c>
      <c r="F23" s="7">
        <v>91573</v>
      </c>
      <c r="G23" s="240">
        <v>124198422</v>
      </c>
      <c r="H23" s="7">
        <v>7097</v>
      </c>
      <c r="I23" s="7">
        <v>10935454</v>
      </c>
      <c r="J23" s="7">
        <v>59589</v>
      </c>
      <c r="K23" s="7">
        <v>87964548</v>
      </c>
      <c r="L23" s="7">
        <v>24887</v>
      </c>
      <c r="M23" s="7">
        <v>25298420</v>
      </c>
      <c r="N23" s="85">
        <v>0</v>
      </c>
      <c r="O23" s="85">
        <v>0</v>
      </c>
      <c r="P23" s="7">
        <v>10000</v>
      </c>
      <c r="Q23" s="7">
        <v>12004309</v>
      </c>
      <c r="R23" s="7">
        <v>1026</v>
      </c>
      <c r="S23" s="7">
        <v>2612066</v>
      </c>
      <c r="T23" s="7">
        <v>10876</v>
      </c>
      <c r="U23" s="7">
        <v>7506664</v>
      </c>
    </row>
    <row r="24" spans="1:21" ht="65.099999999999994" customHeight="1">
      <c r="A24" s="5">
        <v>1993</v>
      </c>
      <c r="B24" s="7">
        <v>311403</v>
      </c>
      <c r="C24" s="7">
        <v>282215402</v>
      </c>
      <c r="D24" s="7">
        <v>193590</v>
      </c>
      <c r="E24" s="7">
        <v>114065263</v>
      </c>
      <c r="F24" s="7">
        <v>97377</v>
      </c>
      <c r="G24" s="240">
        <v>144259394</v>
      </c>
      <c r="H24" s="7">
        <v>6051</v>
      </c>
      <c r="I24" s="7">
        <v>12455276</v>
      </c>
      <c r="J24" s="7">
        <v>53563</v>
      </c>
      <c r="K24" s="7">
        <v>95401607</v>
      </c>
      <c r="L24" s="7">
        <v>36763</v>
      </c>
      <c r="M24" s="7">
        <v>36402511</v>
      </c>
      <c r="N24" s="85">
        <v>0</v>
      </c>
      <c r="O24" s="85">
        <v>0</v>
      </c>
      <c r="P24" s="7">
        <v>9513</v>
      </c>
      <c r="Q24" s="7">
        <v>13691251</v>
      </c>
      <c r="R24" s="7">
        <v>1039</v>
      </c>
      <c r="S24" s="7">
        <v>2520472</v>
      </c>
      <c r="T24" s="7">
        <v>9884</v>
      </c>
      <c r="U24" s="7">
        <v>7679022</v>
      </c>
    </row>
    <row r="25" spans="1:21" ht="65.099999999999994" customHeight="1">
      <c r="A25" s="5">
        <v>1994</v>
      </c>
      <c r="B25" s="7">
        <v>361502</v>
      </c>
      <c r="C25" s="7">
        <v>330430394</v>
      </c>
      <c r="D25" s="7">
        <v>227861</v>
      </c>
      <c r="E25" s="7">
        <v>121777441</v>
      </c>
      <c r="F25" s="7">
        <v>105049</v>
      </c>
      <c r="G25" s="240">
        <v>174192531</v>
      </c>
      <c r="H25" s="7">
        <v>4937</v>
      </c>
      <c r="I25" s="7">
        <v>12088731</v>
      </c>
      <c r="J25" s="7">
        <v>53379</v>
      </c>
      <c r="K25" s="7">
        <v>95438752</v>
      </c>
      <c r="L25" s="7">
        <v>46733</v>
      </c>
      <c r="M25" s="7">
        <v>66665048</v>
      </c>
      <c r="N25" s="85">
        <v>0</v>
      </c>
      <c r="O25" s="85">
        <v>0</v>
      </c>
      <c r="P25" s="7">
        <v>6618</v>
      </c>
      <c r="Q25" s="7">
        <v>8035982</v>
      </c>
      <c r="R25" s="8">
        <v>743</v>
      </c>
      <c r="S25" s="7">
        <v>2212958</v>
      </c>
      <c r="T25" s="7">
        <v>21231</v>
      </c>
      <c r="U25" s="7">
        <v>24211482</v>
      </c>
    </row>
    <row r="26" spans="1:21" ht="65.099999999999994" customHeight="1">
      <c r="A26" s="5">
        <v>1995</v>
      </c>
      <c r="B26" s="7">
        <v>330263</v>
      </c>
      <c r="C26" s="7">
        <v>381356509</v>
      </c>
      <c r="D26" s="7">
        <v>174058</v>
      </c>
      <c r="E26" s="7">
        <v>128536601</v>
      </c>
      <c r="F26" s="7">
        <v>131992</v>
      </c>
      <c r="G26" s="240">
        <v>218797710</v>
      </c>
      <c r="H26" s="7">
        <v>6198</v>
      </c>
      <c r="I26" s="7">
        <v>15783236</v>
      </c>
      <c r="J26" s="7">
        <v>58574</v>
      </c>
      <c r="K26" s="240">
        <v>109035802</v>
      </c>
      <c r="L26" s="7">
        <v>67220</v>
      </c>
      <c r="M26" s="7">
        <v>93978672</v>
      </c>
      <c r="N26" s="8">
        <v>160</v>
      </c>
      <c r="O26" s="7">
        <v>394937</v>
      </c>
      <c r="P26" s="7">
        <v>4123</v>
      </c>
      <c r="Q26" s="7">
        <v>5240643</v>
      </c>
      <c r="R26" s="8">
        <v>325</v>
      </c>
      <c r="S26" s="7">
        <v>1682125</v>
      </c>
      <c r="T26" s="7">
        <v>19605</v>
      </c>
      <c r="U26" s="7">
        <v>26704493</v>
      </c>
    </row>
    <row r="27" spans="1:21" ht="65.099999999999994" customHeight="1">
      <c r="A27" s="5">
        <v>1996</v>
      </c>
      <c r="B27" s="7">
        <v>499242</v>
      </c>
      <c r="C27" s="7">
        <v>381031631</v>
      </c>
      <c r="D27" s="7">
        <v>337841</v>
      </c>
      <c r="E27" s="7">
        <v>135093617</v>
      </c>
      <c r="F27" s="7">
        <v>139759</v>
      </c>
      <c r="G27" s="240">
        <v>218667029</v>
      </c>
      <c r="H27" s="7">
        <v>8807</v>
      </c>
      <c r="I27" s="7">
        <v>18789143</v>
      </c>
      <c r="J27" s="7">
        <v>48481</v>
      </c>
      <c r="K27" s="7">
        <v>99774634</v>
      </c>
      <c r="L27" s="7">
        <v>82471</v>
      </c>
      <c r="M27" s="255">
        <v>100103252</v>
      </c>
      <c r="N27" s="8">
        <v>406</v>
      </c>
      <c r="O27" s="7">
        <v>875967</v>
      </c>
      <c r="P27" s="7">
        <v>2005</v>
      </c>
      <c r="Q27" s="7">
        <v>3747295</v>
      </c>
      <c r="R27" s="8">
        <v>441</v>
      </c>
      <c r="S27" s="7">
        <v>1476572</v>
      </c>
      <c r="T27" s="7">
        <v>18790</v>
      </c>
      <c r="U27" s="7">
        <v>21171151</v>
      </c>
    </row>
    <row r="28" spans="1:21" ht="65.099999999999994" customHeight="1">
      <c r="A28" s="5">
        <v>1997</v>
      </c>
      <c r="B28" s="3">
        <v>311358</v>
      </c>
      <c r="C28" s="3">
        <v>320141470</v>
      </c>
      <c r="D28" s="3">
        <v>147674</v>
      </c>
      <c r="E28" s="3">
        <v>107790301</v>
      </c>
      <c r="F28" s="3">
        <v>149886</v>
      </c>
      <c r="G28" s="225">
        <v>193771994</v>
      </c>
      <c r="H28" s="3">
        <v>6246</v>
      </c>
      <c r="I28" s="3">
        <v>16710526</v>
      </c>
      <c r="J28" s="3">
        <v>52265</v>
      </c>
      <c r="K28" s="3">
        <v>95124358</v>
      </c>
      <c r="L28" s="7">
        <v>91375</v>
      </c>
      <c r="M28" s="7">
        <v>81937110</v>
      </c>
      <c r="N28" s="8">
        <v>366</v>
      </c>
      <c r="O28" s="7">
        <v>953480</v>
      </c>
      <c r="P28" s="7">
        <v>1292</v>
      </c>
      <c r="Q28" s="7">
        <v>1639827</v>
      </c>
      <c r="R28" s="8">
        <v>185</v>
      </c>
      <c r="S28" s="7">
        <v>1098023</v>
      </c>
      <c r="T28" s="7">
        <v>11955</v>
      </c>
      <c r="U28" s="7">
        <v>14887845</v>
      </c>
    </row>
    <row r="29" spans="1:21" ht="65.099999999999994" customHeight="1">
      <c r="A29" s="6">
        <v>1998</v>
      </c>
      <c r="B29" s="4">
        <v>313894</v>
      </c>
      <c r="C29" s="4">
        <v>373824198</v>
      </c>
      <c r="D29" s="4">
        <v>172667</v>
      </c>
      <c r="E29" s="4">
        <v>172363964</v>
      </c>
      <c r="F29" s="4">
        <v>132644</v>
      </c>
      <c r="G29" s="241">
        <v>187147717</v>
      </c>
      <c r="H29" s="4">
        <v>7945</v>
      </c>
      <c r="I29" s="4">
        <v>18386309</v>
      </c>
      <c r="J29" s="4">
        <v>57507</v>
      </c>
      <c r="K29" s="4">
        <v>86478461</v>
      </c>
      <c r="L29" s="4">
        <v>67192</v>
      </c>
      <c r="M29" s="4">
        <v>82282947</v>
      </c>
      <c r="N29" s="112">
        <v>0</v>
      </c>
      <c r="O29" s="112">
        <v>0</v>
      </c>
      <c r="P29" s="4">
        <v>1251</v>
      </c>
      <c r="Q29" s="4">
        <v>1817967</v>
      </c>
      <c r="R29" s="4">
        <v>177</v>
      </c>
      <c r="S29" s="4">
        <v>633702</v>
      </c>
      <c r="T29" s="4">
        <v>7155</v>
      </c>
      <c r="U29" s="4">
        <v>11860848</v>
      </c>
    </row>
    <row r="30" spans="1:21" ht="165.75" customHeight="1">
      <c r="A30" s="267" t="s">
        <v>13</v>
      </c>
      <c r="B30" s="267"/>
      <c r="C30" s="267"/>
      <c r="D30" s="267"/>
      <c r="E30" s="267"/>
      <c r="F30" s="267"/>
      <c r="G30" s="267"/>
      <c r="H30" s="267"/>
      <c r="I30" s="267"/>
      <c r="J30" s="267"/>
      <c r="K30" s="267"/>
      <c r="L30" s="268" t="s">
        <v>14</v>
      </c>
      <c r="M30" s="268"/>
      <c r="N30" s="268"/>
      <c r="O30" s="268"/>
      <c r="P30" s="268"/>
      <c r="Q30" s="268"/>
      <c r="R30" s="268"/>
      <c r="S30" s="268"/>
      <c r="T30" s="268"/>
      <c r="U30" s="268"/>
    </row>
    <row r="31" spans="1:21" ht="39.950000000000003" customHeight="1">
      <c r="A31" s="277" t="s">
        <v>72</v>
      </c>
      <c r="B31" s="277"/>
      <c r="C31" s="277"/>
      <c r="D31" s="277"/>
      <c r="E31" s="277"/>
      <c r="F31" s="277"/>
      <c r="G31" s="277"/>
      <c r="H31" s="277"/>
      <c r="I31" s="277"/>
      <c r="J31" s="277"/>
      <c r="K31" s="277"/>
      <c r="L31" s="277"/>
      <c r="M31" s="277"/>
      <c r="N31" s="277"/>
      <c r="O31" s="277"/>
      <c r="P31" s="277"/>
      <c r="Q31" s="277"/>
      <c r="R31" s="277"/>
      <c r="S31" s="277"/>
      <c r="T31" s="277"/>
      <c r="U31" s="277"/>
    </row>
    <row r="32" spans="1:21" ht="65.099999999999994" customHeight="1">
      <c r="A32" s="284" t="s">
        <v>18</v>
      </c>
      <c r="B32" s="287" t="s">
        <v>0</v>
      </c>
      <c r="C32" s="287"/>
      <c r="D32" s="287" t="s">
        <v>1</v>
      </c>
      <c r="E32" s="287"/>
      <c r="F32" s="281" t="s">
        <v>8</v>
      </c>
      <c r="G32" s="282"/>
      <c r="H32" s="282"/>
      <c r="I32" s="282"/>
      <c r="J32" s="282"/>
      <c r="K32" s="282"/>
      <c r="L32" s="282"/>
      <c r="M32" s="283"/>
      <c r="N32" s="278" t="s">
        <v>9</v>
      </c>
      <c r="O32" s="278"/>
      <c r="P32" s="278" t="s">
        <v>10</v>
      </c>
      <c r="Q32" s="278"/>
      <c r="R32" s="278" t="s">
        <v>11</v>
      </c>
      <c r="S32" s="278"/>
      <c r="T32" s="278" t="s">
        <v>12</v>
      </c>
      <c r="U32" s="279"/>
    </row>
    <row r="33" spans="1:21" ht="65.099999999999994" customHeight="1">
      <c r="A33" s="285"/>
      <c r="B33" s="275"/>
      <c r="C33" s="275"/>
      <c r="D33" s="275"/>
      <c r="E33" s="275"/>
      <c r="F33" s="275" t="s">
        <v>2</v>
      </c>
      <c r="G33" s="275"/>
      <c r="H33" s="275" t="s">
        <v>3</v>
      </c>
      <c r="I33" s="275"/>
      <c r="J33" s="275" t="s">
        <v>4</v>
      </c>
      <c r="K33" s="275"/>
      <c r="L33" s="275" t="s">
        <v>7</v>
      </c>
      <c r="M33" s="275"/>
      <c r="N33" s="276"/>
      <c r="O33" s="276"/>
      <c r="P33" s="276"/>
      <c r="Q33" s="276"/>
      <c r="R33" s="276"/>
      <c r="S33" s="276"/>
      <c r="T33" s="276"/>
      <c r="U33" s="280"/>
    </row>
    <row r="34" spans="1:21" ht="65.099999999999994" customHeight="1">
      <c r="A34" s="286"/>
      <c r="B34" s="218" t="s">
        <v>5</v>
      </c>
      <c r="C34" s="218" t="s">
        <v>6</v>
      </c>
      <c r="D34" s="218" t="s">
        <v>15</v>
      </c>
      <c r="E34" s="218" t="s">
        <v>6</v>
      </c>
      <c r="F34" s="218" t="s">
        <v>15</v>
      </c>
      <c r="G34" s="218" t="s">
        <v>6</v>
      </c>
      <c r="H34" s="218" t="s">
        <v>15</v>
      </c>
      <c r="I34" s="218" t="s">
        <v>6</v>
      </c>
      <c r="J34" s="218" t="s">
        <v>15</v>
      </c>
      <c r="K34" s="218" t="s">
        <v>6</v>
      </c>
      <c r="L34" s="218" t="s">
        <v>5</v>
      </c>
      <c r="M34" s="218" t="s">
        <v>6</v>
      </c>
      <c r="N34" s="218" t="s">
        <v>15</v>
      </c>
      <c r="O34" s="218" t="s">
        <v>6</v>
      </c>
      <c r="P34" s="218" t="s">
        <v>15</v>
      </c>
      <c r="Q34" s="218" t="s">
        <v>6</v>
      </c>
      <c r="R34" s="218" t="s">
        <v>15</v>
      </c>
      <c r="S34" s="218" t="s">
        <v>6</v>
      </c>
      <c r="T34" s="218" t="s">
        <v>15</v>
      </c>
      <c r="U34" s="227" t="s">
        <v>6</v>
      </c>
    </row>
    <row r="35" spans="1:21" ht="65.099999999999994" customHeight="1">
      <c r="A35" s="228">
        <v>1999</v>
      </c>
      <c r="B35" s="3">
        <v>332277</v>
      </c>
      <c r="C35" s="3">
        <v>329954243</v>
      </c>
      <c r="D35" s="3">
        <v>182672</v>
      </c>
      <c r="E35" s="3">
        <v>149515503</v>
      </c>
      <c r="F35" s="3">
        <v>140174</v>
      </c>
      <c r="G35" s="225">
        <v>164772546</v>
      </c>
      <c r="H35" s="3">
        <v>5064</v>
      </c>
      <c r="I35" s="3">
        <v>12751469</v>
      </c>
      <c r="J35" s="3">
        <v>51652</v>
      </c>
      <c r="K35" s="3">
        <v>68094729</v>
      </c>
      <c r="L35" s="3">
        <v>83458</v>
      </c>
      <c r="M35" s="3">
        <v>83926348</v>
      </c>
      <c r="N35" s="3">
        <v>633</v>
      </c>
      <c r="O35" s="3">
        <v>1906466</v>
      </c>
      <c r="P35" s="3">
        <v>478</v>
      </c>
      <c r="Q35" s="3">
        <v>523615</v>
      </c>
      <c r="R35" s="3">
        <v>115</v>
      </c>
      <c r="S35" s="3">
        <v>379058</v>
      </c>
      <c r="T35" s="3">
        <v>8205</v>
      </c>
      <c r="U35" s="229">
        <v>12857055</v>
      </c>
    </row>
    <row r="36" spans="1:21" ht="65.099999999999994" customHeight="1">
      <c r="A36" s="228">
        <v>2000</v>
      </c>
      <c r="B36" s="3">
        <v>282682</v>
      </c>
      <c r="C36" s="3">
        <v>311764259</v>
      </c>
      <c r="D36" s="3">
        <v>146248</v>
      </c>
      <c r="E36" s="3">
        <v>155691075</v>
      </c>
      <c r="F36" s="3">
        <v>127476</v>
      </c>
      <c r="G36" s="225">
        <v>143230103</v>
      </c>
      <c r="H36" s="3">
        <v>4731</v>
      </c>
      <c r="I36" s="3">
        <v>13852852</v>
      </c>
      <c r="J36" s="3">
        <v>45679</v>
      </c>
      <c r="K36" s="3">
        <v>59060744</v>
      </c>
      <c r="L36" s="3">
        <v>77066</v>
      </c>
      <c r="M36" s="3">
        <v>70316507</v>
      </c>
      <c r="N36" s="3">
        <v>1277</v>
      </c>
      <c r="O36" s="3">
        <v>3962373</v>
      </c>
      <c r="P36" s="3">
        <v>384</v>
      </c>
      <c r="Q36" s="3">
        <v>604488</v>
      </c>
      <c r="R36" s="85">
        <v>0</v>
      </c>
      <c r="S36" s="85">
        <v>0</v>
      </c>
      <c r="T36" s="3">
        <v>7297</v>
      </c>
      <c r="U36" s="229">
        <v>8276220</v>
      </c>
    </row>
    <row r="37" spans="1:21" ht="65.099999999999994" customHeight="1">
      <c r="A37" s="228">
        <v>2001</v>
      </c>
      <c r="B37" s="3">
        <v>301280</v>
      </c>
      <c r="C37" s="3">
        <v>302399406</v>
      </c>
      <c r="D37" s="3">
        <v>181005</v>
      </c>
      <c r="E37" s="3">
        <v>172728887</v>
      </c>
      <c r="F37" s="3">
        <v>114493</v>
      </c>
      <c r="G37" s="225">
        <v>119997809</v>
      </c>
      <c r="H37" s="3">
        <v>3723</v>
      </c>
      <c r="I37" s="3">
        <v>12405864</v>
      </c>
      <c r="J37" s="3">
        <v>39020</v>
      </c>
      <c r="K37" s="3">
        <v>45342627</v>
      </c>
      <c r="L37" s="3">
        <v>71750</v>
      </c>
      <c r="M37" s="3">
        <v>62249318</v>
      </c>
      <c r="N37" s="3">
        <v>1019</v>
      </c>
      <c r="O37" s="3">
        <v>4260134</v>
      </c>
      <c r="P37" s="3">
        <v>320</v>
      </c>
      <c r="Q37" s="3">
        <v>548036</v>
      </c>
      <c r="R37" s="85">
        <v>0</v>
      </c>
      <c r="S37" s="85">
        <v>0</v>
      </c>
      <c r="T37" s="3">
        <v>4443</v>
      </c>
      <c r="U37" s="229">
        <v>4864540</v>
      </c>
    </row>
    <row r="38" spans="1:21" ht="65.099999999999994" customHeight="1">
      <c r="A38" s="228">
        <v>2002</v>
      </c>
      <c r="B38" s="3">
        <v>258253</v>
      </c>
      <c r="C38" s="3">
        <v>300929816</v>
      </c>
      <c r="D38" s="3">
        <v>152622</v>
      </c>
      <c r="E38" s="3">
        <v>177595103</v>
      </c>
      <c r="F38" s="3">
        <v>99231</v>
      </c>
      <c r="G38" s="225">
        <v>109574988</v>
      </c>
      <c r="H38" s="3">
        <v>2358</v>
      </c>
      <c r="I38" s="3">
        <v>7679388</v>
      </c>
      <c r="J38" s="3">
        <v>38375</v>
      </c>
      <c r="K38" s="3">
        <v>46224358</v>
      </c>
      <c r="L38" s="3">
        <v>58498</v>
      </c>
      <c r="M38" s="3">
        <v>55671242</v>
      </c>
      <c r="N38" s="3">
        <v>1618</v>
      </c>
      <c r="O38" s="3">
        <v>6393443</v>
      </c>
      <c r="P38" s="3">
        <v>138</v>
      </c>
      <c r="Q38" s="3">
        <v>219501</v>
      </c>
      <c r="R38" s="85">
        <v>0</v>
      </c>
      <c r="S38" s="85">
        <v>0</v>
      </c>
      <c r="T38" s="3">
        <v>4644</v>
      </c>
      <c r="U38" s="229">
        <v>7146781</v>
      </c>
    </row>
    <row r="39" spans="1:21" ht="65.099999999999994" customHeight="1">
      <c r="A39" s="228">
        <v>2003</v>
      </c>
      <c r="B39" s="3">
        <v>233119</v>
      </c>
      <c r="C39" s="3">
        <v>278427967</v>
      </c>
      <c r="D39" s="3">
        <v>147365</v>
      </c>
      <c r="E39" s="3">
        <v>170588212</v>
      </c>
      <c r="F39" s="3">
        <v>77745</v>
      </c>
      <c r="G39" s="225">
        <v>91762813</v>
      </c>
      <c r="H39" s="3">
        <v>3197</v>
      </c>
      <c r="I39" s="3">
        <v>9046395</v>
      </c>
      <c r="J39" s="3">
        <v>31565</v>
      </c>
      <c r="K39" s="3">
        <v>36701105</v>
      </c>
      <c r="L39" s="3">
        <v>42983</v>
      </c>
      <c r="M39" s="3">
        <v>46015313</v>
      </c>
      <c r="N39" s="3">
        <v>1791</v>
      </c>
      <c r="O39" s="3">
        <v>6207461</v>
      </c>
      <c r="P39" s="3">
        <v>146</v>
      </c>
      <c r="Q39" s="3">
        <v>236867</v>
      </c>
      <c r="R39" s="85">
        <v>0</v>
      </c>
      <c r="S39" s="85">
        <v>0</v>
      </c>
      <c r="T39" s="3">
        <v>6072</v>
      </c>
      <c r="U39" s="229">
        <v>9632614</v>
      </c>
    </row>
    <row r="40" spans="1:21" ht="65.099999999999994" customHeight="1">
      <c r="A40" s="228">
        <v>2004</v>
      </c>
      <c r="B40" s="3">
        <v>246896</v>
      </c>
      <c r="C40" s="3">
        <v>342262321</v>
      </c>
      <c r="D40" s="3">
        <v>177955</v>
      </c>
      <c r="E40" s="3">
        <v>227700283</v>
      </c>
      <c r="F40" s="3">
        <v>55605</v>
      </c>
      <c r="G40" s="225">
        <v>90675046</v>
      </c>
      <c r="H40" s="3">
        <v>3315</v>
      </c>
      <c r="I40" s="3">
        <v>8837913</v>
      </c>
      <c r="J40" s="3">
        <v>27787</v>
      </c>
      <c r="K40" s="3">
        <v>40250963</v>
      </c>
      <c r="L40" s="3">
        <v>24503</v>
      </c>
      <c r="M40" s="3">
        <v>41586170</v>
      </c>
      <c r="N40" s="3">
        <v>2379</v>
      </c>
      <c r="O40" s="3">
        <v>7769414</v>
      </c>
      <c r="P40" s="3">
        <v>58</v>
      </c>
      <c r="Q40" s="3">
        <v>112284</v>
      </c>
      <c r="R40" s="85">
        <v>0</v>
      </c>
      <c r="S40" s="85">
        <v>0</v>
      </c>
      <c r="T40" s="3">
        <v>10899</v>
      </c>
      <c r="U40" s="229">
        <v>16005294</v>
      </c>
    </row>
    <row r="41" spans="1:21" ht="65.099999999999994" customHeight="1">
      <c r="A41" s="228">
        <v>2005</v>
      </c>
      <c r="B41" s="3">
        <v>209804</v>
      </c>
      <c r="C41" s="3">
        <v>276712943</v>
      </c>
      <c r="D41" s="3">
        <v>144776</v>
      </c>
      <c r="E41" s="3">
        <v>171828106</v>
      </c>
      <c r="F41" s="3">
        <v>54176</v>
      </c>
      <c r="G41" s="225">
        <v>83052207</v>
      </c>
      <c r="H41" s="3">
        <v>4509</v>
      </c>
      <c r="I41" s="3">
        <v>13007191</v>
      </c>
      <c r="J41" s="3">
        <v>30717</v>
      </c>
      <c r="K41" s="3">
        <v>41756060</v>
      </c>
      <c r="L41" s="3">
        <v>18950</v>
      </c>
      <c r="M41" s="3">
        <v>28288956</v>
      </c>
      <c r="N41" s="3">
        <v>2383</v>
      </c>
      <c r="O41" s="3">
        <v>8457808</v>
      </c>
      <c r="P41" s="3">
        <v>445</v>
      </c>
      <c r="Q41" s="3">
        <v>637031</v>
      </c>
      <c r="R41" s="85">
        <v>0</v>
      </c>
      <c r="S41" s="85">
        <v>0</v>
      </c>
      <c r="T41" s="3">
        <v>8024</v>
      </c>
      <c r="U41" s="229">
        <v>12737791</v>
      </c>
    </row>
    <row r="42" spans="1:21" ht="65.099999999999994" customHeight="1">
      <c r="A42" s="228">
        <v>2006</v>
      </c>
      <c r="B42" s="3">
        <v>194872</v>
      </c>
      <c r="C42" s="3">
        <v>259144340</v>
      </c>
      <c r="D42" s="3">
        <v>121905</v>
      </c>
      <c r="E42" s="3">
        <v>155600709</v>
      </c>
      <c r="F42" s="3">
        <v>62363</v>
      </c>
      <c r="G42" s="225">
        <v>81421258</v>
      </c>
      <c r="H42" s="3">
        <v>5116</v>
      </c>
      <c r="I42" s="3">
        <v>13608847</v>
      </c>
      <c r="J42" s="3">
        <v>38126</v>
      </c>
      <c r="K42" s="3">
        <v>45794320</v>
      </c>
      <c r="L42" s="3">
        <v>19121</v>
      </c>
      <c r="M42" s="3">
        <v>22018091</v>
      </c>
      <c r="N42" s="3">
        <v>2382</v>
      </c>
      <c r="O42" s="3">
        <v>7254117</v>
      </c>
      <c r="P42" s="3">
        <v>1133</v>
      </c>
      <c r="Q42" s="3">
        <v>1623392</v>
      </c>
      <c r="R42" s="85">
        <v>0</v>
      </c>
      <c r="S42" s="85">
        <v>0</v>
      </c>
      <c r="T42" s="3">
        <v>7089</v>
      </c>
      <c r="U42" s="229">
        <v>13244864</v>
      </c>
    </row>
    <row r="43" spans="1:21" ht="65.099999999999994" customHeight="1">
      <c r="A43" s="228">
        <v>2007</v>
      </c>
      <c r="B43" s="3">
        <v>228000</v>
      </c>
      <c r="C43" s="3">
        <v>282856968</v>
      </c>
      <c r="D43" s="3">
        <v>153161</v>
      </c>
      <c r="E43" s="3">
        <v>179277125</v>
      </c>
      <c r="F43" s="3">
        <v>59628</v>
      </c>
      <c r="G43" s="225">
        <v>79428417</v>
      </c>
      <c r="H43" s="3">
        <v>4529</v>
      </c>
      <c r="I43" s="3">
        <v>13283817</v>
      </c>
      <c r="J43" s="3">
        <v>30658</v>
      </c>
      <c r="K43" s="3">
        <v>41587842</v>
      </c>
      <c r="L43" s="3">
        <v>24441</v>
      </c>
      <c r="M43" s="3">
        <v>24556758</v>
      </c>
      <c r="N43" s="3">
        <v>3614</v>
      </c>
      <c r="O43" s="3">
        <v>10481601</v>
      </c>
      <c r="P43" s="3">
        <v>1264</v>
      </c>
      <c r="Q43" s="3">
        <v>1559429</v>
      </c>
      <c r="R43" s="85">
        <v>0</v>
      </c>
      <c r="S43" s="85">
        <v>0</v>
      </c>
      <c r="T43" s="3">
        <v>10333</v>
      </c>
      <c r="U43" s="229">
        <v>12110396</v>
      </c>
    </row>
    <row r="44" spans="1:21" ht="65.099999999999994" customHeight="1">
      <c r="A44" s="228">
        <v>2008</v>
      </c>
      <c r="B44" s="3">
        <v>254141</v>
      </c>
      <c r="C44" s="3">
        <v>337731136</v>
      </c>
      <c r="D44" s="3">
        <v>189959</v>
      </c>
      <c r="E44" s="3">
        <v>218084006</v>
      </c>
      <c r="F44" s="3">
        <v>43591</v>
      </c>
      <c r="G44" s="225">
        <v>83292181</v>
      </c>
      <c r="H44" s="3">
        <v>5601</v>
      </c>
      <c r="I44" s="3">
        <v>16588868</v>
      </c>
      <c r="J44" s="3">
        <v>21153</v>
      </c>
      <c r="K44" s="3">
        <v>41058647</v>
      </c>
      <c r="L44" s="3">
        <v>16837</v>
      </c>
      <c r="M44" s="3">
        <v>25644666</v>
      </c>
      <c r="N44" s="3">
        <v>3824</v>
      </c>
      <c r="O44" s="3">
        <v>11899744</v>
      </c>
      <c r="P44" s="3">
        <v>2205</v>
      </c>
      <c r="Q44" s="3">
        <v>5416835</v>
      </c>
      <c r="R44" s="85">
        <v>0</v>
      </c>
      <c r="S44" s="85">
        <v>0</v>
      </c>
      <c r="T44" s="3">
        <v>14562</v>
      </c>
      <c r="U44" s="229">
        <v>19038370</v>
      </c>
    </row>
    <row r="45" spans="1:21" ht="65.099999999999994" customHeight="1">
      <c r="A45" s="228">
        <v>2009</v>
      </c>
      <c r="B45" s="3">
        <v>263325</v>
      </c>
      <c r="C45" s="3">
        <v>437419229</v>
      </c>
      <c r="D45" s="3">
        <v>198333</v>
      </c>
      <c r="E45" s="3">
        <v>295620803</v>
      </c>
      <c r="F45" s="3">
        <v>53170</v>
      </c>
      <c r="G45" s="225">
        <v>118629234</v>
      </c>
      <c r="H45" s="3">
        <v>5564</v>
      </c>
      <c r="I45" s="3">
        <v>21182700</v>
      </c>
      <c r="J45" s="3">
        <v>24193</v>
      </c>
      <c r="K45" s="3">
        <v>55563805</v>
      </c>
      <c r="L45" s="3">
        <v>23413</v>
      </c>
      <c r="M45" s="3">
        <v>41882729</v>
      </c>
      <c r="N45" s="3">
        <v>2005</v>
      </c>
      <c r="O45" s="3">
        <v>8134121</v>
      </c>
      <c r="P45" s="3">
        <v>532</v>
      </c>
      <c r="Q45" s="3">
        <v>1797510</v>
      </c>
      <c r="R45" s="85">
        <v>0</v>
      </c>
      <c r="S45" s="85">
        <v>0</v>
      </c>
      <c r="T45" s="3">
        <v>9285</v>
      </c>
      <c r="U45" s="229">
        <v>13237562</v>
      </c>
    </row>
    <row r="46" spans="1:21" ht="65.099999999999994" customHeight="1">
      <c r="A46" s="228">
        <v>2010</v>
      </c>
      <c r="B46" s="3">
        <v>196607</v>
      </c>
      <c r="C46" s="3">
        <v>380744112</v>
      </c>
      <c r="D46" s="3">
        <v>149333</v>
      </c>
      <c r="E46" s="3">
        <v>255928052</v>
      </c>
      <c r="F46" s="3">
        <v>38046</v>
      </c>
      <c r="G46" s="225">
        <v>98827918</v>
      </c>
      <c r="H46" s="3">
        <v>4410</v>
      </c>
      <c r="I46" s="3">
        <v>17477613</v>
      </c>
      <c r="J46" s="3">
        <v>22459</v>
      </c>
      <c r="K46" s="3">
        <v>57339163</v>
      </c>
      <c r="L46" s="3">
        <v>11177</v>
      </c>
      <c r="M46" s="3">
        <v>24011142</v>
      </c>
      <c r="N46" s="3">
        <v>3328</v>
      </c>
      <c r="O46" s="3">
        <v>13378457</v>
      </c>
      <c r="P46" s="3">
        <v>138</v>
      </c>
      <c r="Q46" s="3">
        <v>371072</v>
      </c>
      <c r="R46" s="85">
        <v>0</v>
      </c>
      <c r="S46" s="85">
        <v>0</v>
      </c>
      <c r="T46" s="3">
        <v>5762</v>
      </c>
      <c r="U46" s="229">
        <v>12238613</v>
      </c>
    </row>
    <row r="47" spans="1:21" ht="65.099999999999994" customHeight="1">
      <c r="A47" s="228">
        <v>2011</v>
      </c>
      <c r="B47" s="3">
        <v>221967</v>
      </c>
      <c r="C47" s="3">
        <v>472286056</v>
      </c>
      <c r="D47" s="3">
        <v>182520</v>
      </c>
      <c r="E47" s="3">
        <v>353591004</v>
      </c>
      <c r="F47" s="3">
        <v>33606</v>
      </c>
      <c r="G47" s="225">
        <v>95266240</v>
      </c>
      <c r="H47" s="3">
        <v>4245</v>
      </c>
      <c r="I47" s="3">
        <v>19825799</v>
      </c>
      <c r="J47" s="3">
        <v>22161</v>
      </c>
      <c r="K47" s="3">
        <v>54604270</v>
      </c>
      <c r="L47" s="3">
        <v>7200</v>
      </c>
      <c r="M47" s="3">
        <v>20836171</v>
      </c>
      <c r="N47" s="3">
        <v>3213</v>
      </c>
      <c r="O47" s="3">
        <v>15143990</v>
      </c>
      <c r="P47" s="3">
        <v>86</v>
      </c>
      <c r="Q47" s="3">
        <v>236977</v>
      </c>
      <c r="R47" s="85">
        <v>0</v>
      </c>
      <c r="S47" s="85">
        <v>0</v>
      </c>
      <c r="T47" s="3">
        <v>2542</v>
      </c>
      <c r="U47" s="229">
        <v>8047845</v>
      </c>
    </row>
    <row r="48" spans="1:21" ht="65.099999999999994" customHeight="1">
      <c r="A48" s="228">
        <v>2012</v>
      </c>
      <c r="B48" s="3">
        <v>199933</v>
      </c>
      <c r="C48" s="3">
        <v>437516917</v>
      </c>
      <c r="D48" s="3">
        <v>159688</v>
      </c>
      <c r="E48" s="3">
        <v>316496887</v>
      </c>
      <c r="F48" s="3">
        <v>32248</v>
      </c>
      <c r="G48" s="225">
        <v>92636231</v>
      </c>
      <c r="H48" s="3">
        <v>4000</v>
      </c>
      <c r="I48" s="3">
        <v>19588639</v>
      </c>
      <c r="J48" s="3">
        <v>17435</v>
      </c>
      <c r="K48" s="3">
        <v>48580759</v>
      </c>
      <c r="L48" s="3">
        <v>10813</v>
      </c>
      <c r="M48" s="3">
        <v>24466833</v>
      </c>
      <c r="N48" s="3">
        <v>3304</v>
      </c>
      <c r="O48" s="3">
        <v>15391923</v>
      </c>
      <c r="P48" s="3">
        <v>898</v>
      </c>
      <c r="Q48" s="3">
        <v>2934142</v>
      </c>
      <c r="R48" s="85">
        <v>0</v>
      </c>
      <c r="S48" s="85">
        <v>0</v>
      </c>
      <c r="T48" s="3">
        <v>3795</v>
      </c>
      <c r="U48" s="229">
        <v>10057734</v>
      </c>
    </row>
    <row r="49" spans="1:21" ht="65.099999999999994" customHeight="1">
      <c r="A49" s="228">
        <v>2013</v>
      </c>
      <c r="B49" s="3">
        <v>186055</v>
      </c>
      <c r="C49" s="3">
        <v>347059711</v>
      </c>
      <c r="D49" s="3">
        <v>151532</v>
      </c>
      <c r="E49" s="3">
        <v>245110502</v>
      </c>
      <c r="F49" s="3">
        <v>26678</v>
      </c>
      <c r="G49" s="225">
        <v>74806900</v>
      </c>
      <c r="H49" s="3">
        <v>3979</v>
      </c>
      <c r="I49" s="3">
        <v>19284281</v>
      </c>
      <c r="J49" s="3">
        <v>15777</v>
      </c>
      <c r="K49" s="3">
        <v>41759803</v>
      </c>
      <c r="L49" s="3">
        <v>6922</v>
      </c>
      <c r="M49" s="3">
        <v>13762816</v>
      </c>
      <c r="N49" s="3">
        <v>3642</v>
      </c>
      <c r="O49" s="3">
        <v>16712999</v>
      </c>
      <c r="P49" s="3">
        <v>854</v>
      </c>
      <c r="Q49" s="3">
        <v>3439627</v>
      </c>
      <c r="R49" s="85">
        <v>0</v>
      </c>
      <c r="S49" s="85">
        <v>0</v>
      </c>
      <c r="T49" s="3">
        <v>3349</v>
      </c>
      <c r="U49" s="229">
        <v>6989683</v>
      </c>
    </row>
    <row r="50" spans="1:21" ht="65.099999999999994" customHeight="1">
      <c r="A50" s="228">
        <v>2014</v>
      </c>
      <c r="B50" s="3">
        <v>169570</v>
      </c>
      <c r="C50" s="3">
        <v>321802342</v>
      </c>
      <c r="D50" s="3">
        <v>138182</v>
      </c>
      <c r="E50" s="3">
        <v>229994024</v>
      </c>
      <c r="F50" s="3">
        <v>26054</v>
      </c>
      <c r="G50" s="225">
        <v>70356565</v>
      </c>
      <c r="H50" s="3">
        <v>3545</v>
      </c>
      <c r="I50" s="3">
        <v>19051677</v>
      </c>
      <c r="J50" s="3">
        <v>15003</v>
      </c>
      <c r="K50" s="3">
        <v>36999035</v>
      </c>
      <c r="L50" s="3">
        <v>7506</v>
      </c>
      <c r="M50" s="3">
        <v>14305853</v>
      </c>
      <c r="N50" s="3">
        <v>2909</v>
      </c>
      <c r="O50" s="3">
        <v>14376504</v>
      </c>
      <c r="P50" s="3">
        <v>626</v>
      </c>
      <c r="Q50" s="3">
        <v>2542238</v>
      </c>
      <c r="R50" s="85">
        <v>0</v>
      </c>
      <c r="S50" s="85">
        <v>0</v>
      </c>
      <c r="T50" s="3">
        <v>1799</v>
      </c>
      <c r="U50" s="229">
        <v>4533011</v>
      </c>
    </row>
    <row r="51" spans="1:21" ht="65.099999999999994" customHeight="1">
      <c r="A51" s="228">
        <v>2015</v>
      </c>
      <c r="B51" s="3">
        <v>190840</v>
      </c>
      <c r="C51" s="3">
        <v>322049122</v>
      </c>
      <c r="D51" s="3">
        <v>165279</v>
      </c>
      <c r="E51" s="3">
        <v>239601601</v>
      </c>
      <c r="F51" s="3">
        <v>20697</v>
      </c>
      <c r="G51" s="225">
        <v>59947843</v>
      </c>
      <c r="H51" s="3">
        <v>2663</v>
      </c>
      <c r="I51" s="3">
        <v>14363194</v>
      </c>
      <c r="J51" s="3">
        <v>11618</v>
      </c>
      <c r="K51" s="3">
        <v>32331909</v>
      </c>
      <c r="L51" s="3">
        <v>6416</v>
      </c>
      <c r="M51" s="3">
        <v>13252740</v>
      </c>
      <c r="N51" s="3">
        <v>3216</v>
      </c>
      <c r="O51" s="3">
        <v>17642728</v>
      </c>
      <c r="P51" s="3">
        <v>337</v>
      </c>
      <c r="Q51" s="3">
        <v>1600906</v>
      </c>
      <c r="R51" s="85">
        <v>0</v>
      </c>
      <c r="S51" s="85">
        <v>0</v>
      </c>
      <c r="T51" s="3">
        <v>1311</v>
      </c>
      <c r="U51" s="229">
        <v>3256044</v>
      </c>
    </row>
    <row r="52" spans="1:21" ht="65.099999999999994" customHeight="1">
      <c r="A52" s="228">
        <v>2016</v>
      </c>
      <c r="B52" s="3">
        <v>183940</v>
      </c>
      <c r="C52" s="3">
        <v>301359981</v>
      </c>
      <c r="D52" s="3">
        <v>164677</v>
      </c>
      <c r="E52" s="3">
        <v>223284866</v>
      </c>
      <c r="F52" s="3">
        <v>14488</v>
      </c>
      <c r="G52" s="225">
        <v>53688478</v>
      </c>
      <c r="H52" s="3">
        <v>2967</v>
      </c>
      <c r="I52" s="3">
        <v>15630244</v>
      </c>
      <c r="J52" s="3">
        <v>9908</v>
      </c>
      <c r="K52" s="3">
        <v>33259772</v>
      </c>
      <c r="L52" s="3">
        <v>1613</v>
      </c>
      <c r="M52" s="3">
        <v>4798462</v>
      </c>
      <c r="N52" s="3">
        <v>3106</v>
      </c>
      <c r="O52" s="3">
        <v>19376669</v>
      </c>
      <c r="P52" s="3">
        <v>248</v>
      </c>
      <c r="Q52" s="3">
        <v>1105267</v>
      </c>
      <c r="R52" s="85">
        <v>0</v>
      </c>
      <c r="S52" s="85">
        <v>0</v>
      </c>
      <c r="T52" s="3">
        <v>1421</v>
      </c>
      <c r="U52" s="229">
        <v>3904701</v>
      </c>
    </row>
    <row r="53" spans="1:21" ht="65.099999999999994" customHeight="1">
      <c r="A53" s="228">
        <v>2017</v>
      </c>
      <c r="B53" s="3">
        <v>138524</v>
      </c>
      <c r="C53" s="3">
        <v>268020763</v>
      </c>
      <c r="D53" s="3">
        <v>117316</v>
      </c>
      <c r="E53" s="3">
        <v>178022279</v>
      </c>
      <c r="F53" s="3">
        <v>15801</v>
      </c>
      <c r="G53" s="225">
        <v>62636991</v>
      </c>
      <c r="H53" s="3">
        <v>2593</v>
      </c>
      <c r="I53" s="3">
        <v>14810797</v>
      </c>
      <c r="J53" s="3">
        <v>11775</v>
      </c>
      <c r="K53" s="3">
        <v>42796494</v>
      </c>
      <c r="L53" s="3">
        <v>1433</v>
      </c>
      <c r="M53" s="3">
        <v>5029700</v>
      </c>
      <c r="N53" s="3">
        <v>2819</v>
      </c>
      <c r="O53" s="3">
        <v>18558767</v>
      </c>
      <c r="P53" s="3">
        <v>1386</v>
      </c>
      <c r="Q53" s="3">
        <v>5890219</v>
      </c>
      <c r="R53" s="85">
        <v>0</v>
      </c>
      <c r="S53" s="85">
        <v>0</v>
      </c>
      <c r="T53" s="3">
        <v>1202</v>
      </c>
      <c r="U53" s="229">
        <v>2912507</v>
      </c>
    </row>
    <row r="54" spans="1:21" ht="65.099999999999994" customHeight="1">
      <c r="A54" s="228">
        <v>2018</v>
      </c>
      <c r="B54" s="3">
        <v>189595</v>
      </c>
      <c r="C54" s="3">
        <v>271909330</v>
      </c>
      <c r="D54" s="3">
        <v>171634</v>
      </c>
      <c r="E54" s="3">
        <v>191819069</v>
      </c>
      <c r="F54" s="3">
        <v>12951</v>
      </c>
      <c r="G54" s="225">
        <v>55023551</v>
      </c>
      <c r="H54" s="3">
        <v>2057</v>
      </c>
      <c r="I54" s="3">
        <v>11164246</v>
      </c>
      <c r="J54" s="3">
        <v>9519</v>
      </c>
      <c r="K54" s="3">
        <v>39022719</v>
      </c>
      <c r="L54" s="3">
        <v>1375</v>
      </c>
      <c r="M54" s="3">
        <v>4836586</v>
      </c>
      <c r="N54" s="3">
        <v>3254</v>
      </c>
      <c r="O54" s="3">
        <v>18720761</v>
      </c>
      <c r="P54" s="3">
        <v>867</v>
      </c>
      <c r="Q54" s="3">
        <v>3787288</v>
      </c>
      <c r="R54" s="85">
        <v>0</v>
      </c>
      <c r="S54" s="85">
        <v>0</v>
      </c>
      <c r="T54" s="3">
        <v>889</v>
      </c>
      <c r="U54" s="229">
        <v>2558661</v>
      </c>
    </row>
    <row r="55" spans="1:21" ht="65.099999999999994" customHeight="1">
      <c r="A55" s="228">
        <v>2019</v>
      </c>
      <c r="B55" s="150">
        <f t="shared" ref="B55:C57" si="0">D55+F55+N55+P55+R55+T55</f>
        <v>124328</v>
      </c>
      <c r="C55" s="3">
        <f t="shared" si="0"/>
        <v>233469708</v>
      </c>
      <c r="D55" s="3">
        <v>105541</v>
      </c>
      <c r="E55" s="3">
        <v>153424988</v>
      </c>
      <c r="F55" s="3">
        <f>H55+J55+L55</f>
        <v>13639</v>
      </c>
      <c r="G55" s="225">
        <f>I55+K55+M55</f>
        <v>55247529</v>
      </c>
      <c r="H55" s="3">
        <v>2152</v>
      </c>
      <c r="I55" s="3">
        <v>10566839</v>
      </c>
      <c r="J55" s="3">
        <v>9711</v>
      </c>
      <c r="K55" s="3">
        <v>40269765</v>
      </c>
      <c r="L55" s="3">
        <v>1776</v>
      </c>
      <c r="M55" s="3">
        <v>4410925</v>
      </c>
      <c r="N55" s="3">
        <v>3734</v>
      </c>
      <c r="O55" s="3">
        <v>19499707</v>
      </c>
      <c r="P55" s="3">
        <v>531</v>
      </c>
      <c r="Q55" s="3">
        <v>2464101</v>
      </c>
      <c r="R55" s="85">
        <v>0</v>
      </c>
      <c r="S55" s="85">
        <v>0</v>
      </c>
      <c r="T55" s="3">
        <v>883</v>
      </c>
      <c r="U55" s="229">
        <v>2833383</v>
      </c>
    </row>
    <row r="56" spans="1:21" ht="64.5" customHeight="1">
      <c r="A56" s="228">
        <v>2020</v>
      </c>
      <c r="B56" s="150">
        <f t="shared" si="0"/>
        <v>119700</v>
      </c>
      <c r="C56" s="3">
        <f t="shared" si="0"/>
        <v>281175827</v>
      </c>
      <c r="D56" s="3">
        <v>93360</v>
      </c>
      <c r="E56" s="3">
        <v>173863834</v>
      </c>
      <c r="F56" s="3">
        <f>H56+J56+L56</f>
        <v>18182</v>
      </c>
      <c r="G56" s="226">
        <f>I56+K56+M56-1000</f>
        <v>73696186</v>
      </c>
      <c r="H56" s="150">
        <v>1907</v>
      </c>
      <c r="I56" s="150">
        <v>9368581</v>
      </c>
      <c r="J56" s="150">
        <v>13744</v>
      </c>
      <c r="K56" s="150">
        <v>56661553</v>
      </c>
      <c r="L56" s="150">
        <v>2531</v>
      </c>
      <c r="M56" s="150">
        <v>7667052</v>
      </c>
      <c r="N56" s="150">
        <v>3716</v>
      </c>
      <c r="O56" s="150">
        <v>20588524</v>
      </c>
      <c r="P56" s="150">
        <v>609</v>
      </c>
      <c r="Q56" s="150">
        <v>3073722</v>
      </c>
      <c r="R56" s="183">
        <v>0</v>
      </c>
      <c r="S56" s="183">
        <v>0</v>
      </c>
      <c r="T56" s="150">
        <v>3833</v>
      </c>
      <c r="U56" s="230">
        <f>9952561+1000</f>
        <v>9953561</v>
      </c>
    </row>
    <row r="57" spans="1:21" ht="64.5" customHeight="1">
      <c r="A57" s="231">
        <v>2021</v>
      </c>
      <c r="B57" s="232">
        <f t="shared" si="0"/>
        <v>152800</v>
      </c>
      <c r="C57" s="233">
        <f t="shared" si="0"/>
        <v>300128590</v>
      </c>
      <c r="D57" s="233">
        <v>130872</v>
      </c>
      <c r="E57" s="233">
        <v>204991474</v>
      </c>
      <c r="F57" s="233">
        <f>H57+J57+L57</f>
        <v>15414</v>
      </c>
      <c r="G57" s="234">
        <v>67575065</v>
      </c>
      <c r="H57" s="232">
        <v>1424</v>
      </c>
      <c r="I57" s="232">
        <v>6698511</v>
      </c>
      <c r="J57" s="232">
        <v>12384</v>
      </c>
      <c r="K57" s="232">
        <v>55711854</v>
      </c>
      <c r="L57" s="232">
        <v>1606</v>
      </c>
      <c r="M57" s="232">
        <v>5164700</v>
      </c>
      <c r="N57" s="232">
        <v>3563</v>
      </c>
      <c r="O57" s="232">
        <v>17654022</v>
      </c>
      <c r="P57" s="232">
        <v>498</v>
      </c>
      <c r="Q57" s="232">
        <v>2379420</v>
      </c>
      <c r="R57" s="235"/>
      <c r="S57" s="235"/>
      <c r="T57" s="232">
        <v>2453</v>
      </c>
      <c r="U57" s="236">
        <v>7528609</v>
      </c>
    </row>
  </sheetData>
  <mergeCells count="30">
    <mergeCell ref="J4:K4"/>
    <mergeCell ref="A31:U31"/>
    <mergeCell ref="P32:Q33"/>
    <mergeCell ref="R32:S33"/>
    <mergeCell ref="T32:U33"/>
    <mergeCell ref="F33:G33"/>
    <mergeCell ref="H33:I33"/>
    <mergeCell ref="J33:K33"/>
    <mergeCell ref="L33:M33"/>
    <mergeCell ref="F32:M32"/>
    <mergeCell ref="A32:A34"/>
    <mergeCell ref="B32:C33"/>
    <mergeCell ref="D32:E33"/>
    <mergeCell ref="N32:O33"/>
    <mergeCell ref="A2:U2"/>
    <mergeCell ref="A1:K1"/>
    <mergeCell ref="L1:U1"/>
    <mergeCell ref="A3:A5"/>
    <mergeCell ref="A30:K30"/>
    <mergeCell ref="L30:U30"/>
    <mergeCell ref="F3:M3"/>
    <mergeCell ref="L4:M4"/>
    <mergeCell ref="P3:Q4"/>
    <mergeCell ref="N3:O4"/>
    <mergeCell ref="T3:U4"/>
    <mergeCell ref="R3:S4"/>
    <mergeCell ref="B3:C4"/>
    <mergeCell ref="D3:E4"/>
    <mergeCell ref="F4:G4"/>
    <mergeCell ref="H4:I4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6" firstPageNumber="6" pageOrder="overThenDown" orientation="portrait" useFirstPageNumber="1" r:id="rId1"/>
  <headerFooter>
    <oddFooter>&amp;C&amp;30&amp;P</oddFooter>
  </headerFooter>
  <rowBreaks count="1" manualBreakCount="1">
    <brk id="29" max="20" man="1"/>
  </rowBreaks>
  <colBreaks count="1" manualBreakCount="1">
    <brk id="11" max="56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rgb="FF7030A0"/>
  </sheetPr>
  <dimension ref="A1:AC17"/>
  <sheetViews>
    <sheetView view="pageBreakPreview" zoomScale="55" zoomScaleSheetLayoutView="55" workbookViewId="0">
      <pane xSplit="1" ySplit="4" topLeftCell="J14" activePane="bottomRight" state="frozen"/>
      <selection activeCell="K19" sqref="K19"/>
      <selection pane="topRight" activeCell="K19" sqref="K19"/>
      <selection pane="bottomLeft" activeCell="K19" sqref="K19"/>
      <selection pane="bottomRight" activeCell="K19" sqref="K19"/>
    </sheetView>
  </sheetViews>
  <sheetFormatPr defaultRowHeight="19.5"/>
  <cols>
    <col min="1" max="1" width="17.5" style="1" customWidth="1"/>
    <col min="2" max="2" width="15.625" style="2" customWidth="1"/>
    <col min="3" max="3" width="22.625" style="2" customWidth="1"/>
    <col min="4" max="4" width="15.625" style="2" customWidth="1"/>
    <col min="5" max="5" width="22.625" style="2" customWidth="1"/>
    <col min="6" max="6" width="15.625" style="2" customWidth="1"/>
    <col min="7" max="7" width="22.625" style="2" customWidth="1"/>
    <col min="8" max="8" width="15.625" style="2" customWidth="1"/>
    <col min="9" max="9" width="22.625" style="2" customWidth="1"/>
    <col min="10" max="10" width="17" style="2" customWidth="1"/>
    <col min="11" max="11" width="25.5" style="2" customWidth="1"/>
    <col min="12" max="12" width="17" style="2" customWidth="1"/>
    <col min="13" max="13" width="25.5" style="2" customWidth="1"/>
    <col min="14" max="14" width="17" style="2" customWidth="1"/>
    <col min="15" max="15" width="25.5" style="2" customWidth="1"/>
    <col min="16" max="16" width="17" style="2" customWidth="1"/>
    <col min="17" max="17" width="25.5" style="2" customWidth="1"/>
    <col min="18" max="18" width="17" style="2" customWidth="1"/>
    <col min="19" max="19" width="25.5" style="2" customWidth="1"/>
    <col min="20" max="20" width="17" style="2" customWidth="1"/>
    <col min="21" max="21" width="25.5" style="2" customWidth="1"/>
    <col min="22" max="22" width="17" customWidth="1"/>
    <col min="23" max="28" width="20.625" customWidth="1"/>
    <col min="29" max="29" width="9" customWidth="1"/>
  </cols>
  <sheetData>
    <row r="1" spans="1:29" ht="165.75" customHeight="1">
      <c r="A1" s="267" t="s">
        <v>57</v>
      </c>
      <c r="B1" s="267"/>
      <c r="C1" s="267"/>
      <c r="D1" s="267"/>
      <c r="E1" s="267"/>
      <c r="F1" s="267"/>
      <c r="G1" s="267"/>
      <c r="H1" s="267"/>
      <c r="I1" s="267"/>
      <c r="J1" s="267"/>
      <c r="K1" s="267"/>
      <c r="L1" s="268" t="s">
        <v>56</v>
      </c>
      <c r="M1" s="268"/>
      <c r="N1" s="268"/>
      <c r="O1" s="268"/>
      <c r="P1" s="268"/>
      <c r="Q1" s="268"/>
      <c r="R1" s="268"/>
      <c r="S1" s="268"/>
      <c r="T1" s="268"/>
      <c r="U1" s="268"/>
    </row>
    <row r="2" spans="1:29" ht="39.950000000000003" customHeight="1">
      <c r="A2" s="266" t="s">
        <v>72</v>
      </c>
      <c r="B2" s="266"/>
      <c r="C2" s="266"/>
      <c r="D2" s="266"/>
      <c r="E2" s="266"/>
      <c r="F2" s="266"/>
      <c r="G2" s="266"/>
      <c r="H2" s="266"/>
      <c r="I2" s="266"/>
      <c r="J2" s="266"/>
      <c r="K2" s="266"/>
      <c r="L2" s="266"/>
      <c r="M2" s="266"/>
      <c r="N2" s="266"/>
      <c r="O2" s="266"/>
      <c r="P2" s="266"/>
      <c r="Q2" s="266"/>
      <c r="R2" s="266"/>
      <c r="S2" s="266"/>
      <c r="T2" s="266"/>
      <c r="U2" s="266"/>
    </row>
    <row r="3" spans="1:29" ht="97.5" customHeight="1">
      <c r="A3" s="289" t="s">
        <v>18</v>
      </c>
      <c r="B3" s="272" t="s">
        <v>48</v>
      </c>
      <c r="C3" s="274"/>
      <c r="D3" s="272" t="s">
        <v>49</v>
      </c>
      <c r="E3" s="274"/>
      <c r="F3" s="272" t="s">
        <v>50</v>
      </c>
      <c r="G3" s="274"/>
      <c r="H3" s="272" t="s">
        <v>51</v>
      </c>
      <c r="I3" s="274"/>
      <c r="J3" s="291" t="s">
        <v>52</v>
      </c>
      <c r="K3" s="292"/>
      <c r="L3" s="291" t="s">
        <v>53</v>
      </c>
      <c r="M3" s="292"/>
      <c r="N3" s="291" t="s">
        <v>54</v>
      </c>
      <c r="O3" s="292"/>
      <c r="P3" s="276" t="s">
        <v>55</v>
      </c>
      <c r="Q3" s="276"/>
      <c r="R3" s="276" t="s">
        <v>361</v>
      </c>
      <c r="S3" s="276"/>
      <c r="T3" s="276" t="s">
        <v>399</v>
      </c>
      <c r="U3" s="276"/>
      <c r="V3" s="78"/>
      <c r="W3" s="288" t="s">
        <v>339</v>
      </c>
      <c r="X3" s="288"/>
      <c r="Y3" s="288" t="s">
        <v>340</v>
      </c>
      <c r="Z3" s="288"/>
      <c r="AA3" s="288" t="s">
        <v>341</v>
      </c>
      <c r="AB3" s="288"/>
      <c r="AC3" s="76"/>
    </row>
    <row r="4" spans="1:29" ht="97.5" customHeight="1">
      <c r="A4" s="290"/>
      <c r="B4" s="178" t="s">
        <v>15</v>
      </c>
      <c r="C4" s="178" t="s">
        <v>6</v>
      </c>
      <c r="D4" s="178" t="s">
        <v>15</v>
      </c>
      <c r="E4" s="178" t="s">
        <v>6</v>
      </c>
      <c r="F4" s="178" t="s">
        <v>15</v>
      </c>
      <c r="G4" s="178" t="s">
        <v>6</v>
      </c>
      <c r="H4" s="178" t="s">
        <v>5</v>
      </c>
      <c r="I4" s="178" t="s">
        <v>6</v>
      </c>
      <c r="J4" s="178" t="s">
        <v>15</v>
      </c>
      <c r="K4" s="178" t="s">
        <v>6</v>
      </c>
      <c r="L4" s="178" t="s">
        <v>15</v>
      </c>
      <c r="M4" s="178" t="s">
        <v>6</v>
      </c>
      <c r="N4" s="178" t="s">
        <v>15</v>
      </c>
      <c r="O4" s="178" t="s">
        <v>6</v>
      </c>
      <c r="P4" s="177" t="s">
        <v>15</v>
      </c>
      <c r="Q4" s="177" t="s">
        <v>6</v>
      </c>
      <c r="R4" s="177" t="s">
        <v>15</v>
      </c>
      <c r="S4" s="177" t="s">
        <v>6</v>
      </c>
      <c r="T4" s="36" t="s">
        <v>15</v>
      </c>
      <c r="U4" s="36" t="s">
        <v>6</v>
      </c>
      <c r="V4" s="78"/>
      <c r="W4" s="79" t="s">
        <v>337</v>
      </c>
      <c r="X4" s="79" t="s">
        <v>338</v>
      </c>
      <c r="Y4" s="79" t="s">
        <v>337</v>
      </c>
      <c r="Z4" s="79" t="s">
        <v>338</v>
      </c>
      <c r="AA4" s="79" t="s">
        <v>337</v>
      </c>
      <c r="AB4" s="79" t="s">
        <v>338</v>
      </c>
      <c r="AC4" s="76"/>
    </row>
    <row r="5" spans="1:29" ht="111.95" customHeight="1">
      <c r="A5" s="24" t="s">
        <v>58</v>
      </c>
      <c r="B5" s="207">
        <v>32483</v>
      </c>
      <c r="C5" s="207">
        <v>56590453</v>
      </c>
      <c r="D5" s="207">
        <v>33687</v>
      </c>
      <c r="E5" s="207">
        <v>51910611</v>
      </c>
      <c r="F5" s="207">
        <v>16704</v>
      </c>
      <c r="G5" s="207">
        <v>36874978</v>
      </c>
      <c r="H5" s="207">
        <v>18545</v>
      </c>
      <c r="I5" s="207">
        <v>35196208</v>
      </c>
      <c r="J5" s="207">
        <v>26680</v>
      </c>
      <c r="K5" s="207">
        <v>32912999</v>
      </c>
      <c r="L5" s="207">
        <v>14103</v>
      </c>
      <c r="M5" s="207">
        <v>24350030</v>
      </c>
      <c r="N5" s="207">
        <v>22438</v>
      </c>
      <c r="O5" s="207">
        <v>21566566</v>
      </c>
      <c r="P5" s="208">
        <v>26923</v>
      </c>
      <c r="Q5" s="209">
        <v>33999520</v>
      </c>
      <c r="R5" s="208">
        <v>16352</v>
      </c>
      <c r="S5" s="209">
        <v>20637535</v>
      </c>
      <c r="T5" s="208">
        <v>15293</v>
      </c>
      <c r="U5" s="209">
        <v>36134345</v>
      </c>
      <c r="V5" s="80" t="str">
        <f>A5</f>
        <v>1월</v>
      </c>
      <c r="W5" s="130">
        <f>'3.어업별 위판고'!B6</f>
        <v>15293</v>
      </c>
      <c r="X5" s="130">
        <f>'3.어업별 위판고'!C6</f>
        <v>36134345</v>
      </c>
      <c r="Y5" s="130">
        <f>'4. 수협별 위판고'!B5</f>
        <v>15293</v>
      </c>
      <c r="Z5" s="130">
        <f>'4. 수협별 위판고'!C5</f>
        <v>36134345</v>
      </c>
      <c r="AA5" s="130">
        <f>'5.어종별 위판고 및 단가'!B5</f>
        <v>15293.000000000002</v>
      </c>
      <c r="AB5" s="130">
        <f>'5.어종별 위판고 및 단가'!C5</f>
        <v>36134345</v>
      </c>
      <c r="AC5" s="76"/>
    </row>
    <row r="6" spans="1:29" ht="111.95" customHeight="1">
      <c r="A6" s="24" t="s">
        <v>59</v>
      </c>
      <c r="B6" s="209">
        <v>15863</v>
      </c>
      <c r="C6" s="209">
        <v>34996729</v>
      </c>
      <c r="D6" s="209">
        <v>10375</v>
      </c>
      <c r="E6" s="209">
        <v>22471715</v>
      </c>
      <c r="F6" s="209">
        <v>8746</v>
      </c>
      <c r="G6" s="209">
        <v>18604741</v>
      </c>
      <c r="H6" s="209">
        <v>12891</v>
      </c>
      <c r="I6" s="209">
        <v>30002258</v>
      </c>
      <c r="J6" s="209">
        <v>8535</v>
      </c>
      <c r="K6" s="209">
        <v>22971723</v>
      </c>
      <c r="L6" s="209">
        <v>5254</v>
      </c>
      <c r="M6" s="209">
        <v>14387760</v>
      </c>
      <c r="N6" s="209">
        <v>7882</v>
      </c>
      <c r="O6" s="209">
        <v>23611739</v>
      </c>
      <c r="P6" s="208">
        <v>6590</v>
      </c>
      <c r="Q6" s="209">
        <v>18188483</v>
      </c>
      <c r="R6" s="208">
        <v>11312</v>
      </c>
      <c r="S6" s="209">
        <v>24007782</v>
      </c>
      <c r="T6" s="208">
        <v>10632</v>
      </c>
      <c r="U6" s="209">
        <v>31586244</v>
      </c>
      <c r="V6" s="80" t="str">
        <f t="shared" ref="V6:V17" si="0">A6</f>
        <v>2월</v>
      </c>
      <c r="W6" s="130">
        <f>'3.어업별 위판고'!B7</f>
        <v>10632</v>
      </c>
      <c r="X6" s="130">
        <f>'3.어업별 위판고'!C7</f>
        <v>31586245</v>
      </c>
      <c r="Y6" s="130">
        <f>'4. 수협별 위판고'!B6</f>
        <v>10632</v>
      </c>
      <c r="Z6" s="130">
        <f>'4. 수협별 위판고'!C6</f>
        <v>31586245</v>
      </c>
      <c r="AA6" s="130">
        <f>'5.어종별 위판고 및 단가'!B6</f>
        <v>10632</v>
      </c>
      <c r="AB6" s="130">
        <f>'5.어종별 위판고 및 단가'!C6</f>
        <v>31586244</v>
      </c>
      <c r="AC6" s="76"/>
    </row>
    <row r="7" spans="1:29" ht="111.95" customHeight="1">
      <c r="A7" s="24" t="s">
        <v>60</v>
      </c>
      <c r="B7" s="209">
        <v>16001</v>
      </c>
      <c r="C7" s="209">
        <v>28285151</v>
      </c>
      <c r="D7" s="209">
        <v>14055</v>
      </c>
      <c r="E7" s="209">
        <v>24705707</v>
      </c>
      <c r="F7" s="209">
        <v>8949</v>
      </c>
      <c r="G7" s="209">
        <v>21952548</v>
      </c>
      <c r="H7" s="209">
        <v>21802</v>
      </c>
      <c r="I7" s="209">
        <v>31190743</v>
      </c>
      <c r="J7" s="209">
        <v>8829</v>
      </c>
      <c r="K7" s="209">
        <v>21719595</v>
      </c>
      <c r="L7" s="209">
        <v>5580</v>
      </c>
      <c r="M7" s="209">
        <v>17604674</v>
      </c>
      <c r="N7" s="209">
        <v>14683</v>
      </c>
      <c r="O7" s="209">
        <v>21170490</v>
      </c>
      <c r="P7" s="208">
        <v>5272</v>
      </c>
      <c r="Q7" s="209">
        <v>17345733</v>
      </c>
      <c r="R7" s="208">
        <v>7246</v>
      </c>
      <c r="S7" s="209">
        <v>22134225</v>
      </c>
      <c r="T7" s="208">
        <v>6376</v>
      </c>
      <c r="U7" s="209">
        <v>18668841</v>
      </c>
      <c r="V7" s="80" t="str">
        <f t="shared" si="0"/>
        <v>3월</v>
      </c>
      <c r="W7" s="130">
        <f>'3.어업별 위판고'!B8</f>
        <v>6376</v>
      </c>
      <c r="X7" s="130">
        <f>'3.어업별 위판고'!C8</f>
        <v>18668842</v>
      </c>
      <c r="Y7" s="130">
        <f>'4. 수협별 위판고'!B7</f>
        <v>6376</v>
      </c>
      <c r="Z7" s="130">
        <f>'4. 수협별 위판고'!C7</f>
        <v>18668842</v>
      </c>
      <c r="AA7" s="130">
        <f>'5.어종별 위판고 및 단가'!B7</f>
        <v>6376.0000000000018</v>
      </c>
      <c r="AB7" s="130">
        <f>'5.어종별 위판고 및 단가'!C7</f>
        <v>18668841</v>
      </c>
      <c r="AC7" s="76"/>
    </row>
    <row r="8" spans="1:29" ht="111.95" customHeight="1">
      <c r="A8" s="24" t="s">
        <v>61</v>
      </c>
      <c r="B8" s="209">
        <v>3315</v>
      </c>
      <c r="C8" s="209">
        <v>9825071</v>
      </c>
      <c r="D8" s="209">
        <v>6762</v>
      </c>
      <c r="E8" s="209">
        <v>18194523</v>
      </c>
      <c r="F8" s="209">
        <v>4492</v>
      </c>
      <c r="G8" s="209">
        <v>13392246</v>
      </c>
      <c r="H8" s="209">
        <v>13676</v>
      </c>
      <c r="I8" s="209">
        <v>17429661</v>
      </c>
      <c r="J8" s="209">
        <v>8828</v>
      </c>
      <c r="K8" s="209">
        <v>15111316</v>
      </c>
      <c r="L8" s="209">
        <v>2717</v>
      </c>
      <c r="M8" s="209">
        <v>7508297</v>
      </c>
      <c r="N8" s="209">
        <v>4582</v>
      </c>
      <c r="O8" s="209">
        <v>8657555</v>
      </c>
      <c r="P8" s="208">
        <v>4332</v>
      </c>
      <c r="Q8" s="209">
        <v>10945116</v>
      </c>
      <c r="R8" s="208">
        <v>1731</v>
      </c>
      <c r="S8" s="209">
        <v>6744924</v>
      </c>
      <c r="T8" s="208">
        <v>4963</v>
      </c>
      <c r="U8" s="209">
        <v>11632740</v>
      </c>
      <c r="V8" s="80" t="str">
        <f t="shared" si="0"/>
        <v>4월</v>
      </c>
      <c r="W8" s="130">
        <f>'3.어업별 위판고'!B9</f>
        <v>4963</v>
      </c>
      <c r="X8" s="130">
        <f>'3.어업별 위판고'!C9</f>
        <v>11632741</v>
      </c>
      <c r="Y8" s="130">
        <f>'4. 수협별 위판고'!B8</f>
        <v>4963</v>
      </c>
      <c r="Z8" s="130">
        <f>'4. 수협별 위판고'!C8</f>
        <v>11632741</v>
      </c>
      <c r="AA8" s="130">
        <f>'5.어종별 위판고 및 단가'!B8</f>
        <v>4963</v>
      </c>
      <c r="AB8" s="130">
        <f>'5.어종별 위판고 및 단가'!C8</f>
        <v>11632740</v>
      </c>
      <c r="AC8" s="76"/>
    </row>
    <row r="9" spans="1:29" ht="111.95" customHeight="1">
      <c r="A9" s="24" t="s">
        <v>62</v>
      </c>
      <c r="B9" s="209">
        <v>9227</v>
      </c>
      <c r="C9" s="209">
        <v>20577935</v>
      </c>
      <c r="D9" s="209">
        <v>1697</v>
      </c>
      <c r="E9" s="209">
        <v>6941297</v>
      </c>
      <c r="F9" s="209">
        <v>3971</v>
      </c>
      <c r="G9" s="209">
        <v>8643316</v>
      </c>
      <c r="H9" s="210">
        <v>964</v>
      </c>
      <c r="I9" s="209">
        <v>3775626</v>
      </c>
      <c r="J9" s="209">
        <v>2836</v>
      </c>
      <c r="K9" s="209">
        <v>7827417</v>
      </c>
      <c r="L9" s="209">
        <v>3713</v>
      </c>
      <c r="M9" s="209">
        <v>7438161</v>
      </c>
      <c r="N9" s="210">
        <v>568</v>
      </c>
      <c r="O9" s="209">
        <v>3095745</v>
      </c>
      <c r="P9" s="208">
        <v>756</v>
      </c>
      <c r="Q9" s="209">
        <v>3596288</v>
      </c>
      <c r="R9" s="208">
        <v>842</v>
      </c>
      <c r="S9" s="209">
        <v>2996021</v>
      </c>
      <c r="T9" s="208">
        <v>611</v>
      </c>
      <c r="U9" s="209">
        <v>3017288</v>
      </c>
      <c r="V9" s="80" t="str">
        <f t="shared" si="0"/>
        <v>5월</v>
      </c>
      <c r="W9" s="130">
        <f>'3.어업별 위판고'!B10</f>
        <v>611</v>
      </c>
      <c r="X9" s="130">
        <f>'3.어업별 위판고'!C10</f>
        <v>3017288</v>
      </c>
      <c r="Y9" s="130">
        <f>'4. 수협별 위판고'!B9</f>
        <v>611</v>
      </c>
      <c r="Z9" s="130">
        <f>'4. 수협별 위판고'!C9</f>
        <v>3017288</v>
      </c>
      <c r="AA9" s="130">
        <f>'5.어종별 위판고 및 단가'!B9</f>
        <v>611</v>
      </c>
      <c r="AB9" s="130">
        <f>'5.어종별 위판고 및 단가'!C9</f>
        <v>3017288</v>
      </c>
      <c r="AC9" s="76"/>
    </row>
    <row r="10" spans="1:29" ht="111.95" customHeight="1">
      <c r="A10" s="24" t="s">
        <v>63</v>
      </c>
      <c r="B10" s="209">
        <v>8777</v>
      </c>
      <c r="C10" s="209">
        <v>23228976</v>
      </c>
      <c r="D10" s="209">
        <v>4246</v>
      </c>
      <c r="E10" s="209">
        <v>11668205</v>
      </c>
      <c r="F10" s="209">
        <v>5179</v>
      </c>
      <c r="G10" s="209">
        <v>12687525</v>
      </c>
      <c r="H10" s="209">
        <v>14885</v>
      </c>
      <c r="I10" s="209">
        <v>15081143</v>
      </c>
      <c r="J10" s="209">
        <v>6181</v>
      </c>
      <c r="K10" s="209">
        <v>13374107</v>
      </c>
      <c r="L10" s="209">
        <v>7404</v>
      </c>
      <c r="M10" s="209">
        <v>18368943</v>
      </c>
      <c r="N10" s="210">
        <v>739</v>
      </c>
      <c r="O10" s="209">
        <v>4001730</v>
      </c>
      <c r="P10" s="208">
        <v>485</v>
      </c>
      <c r="Q10" s="209">
        <v>2680959</v>
      </c>
      <c r="R10" s="208">
        <v>1717</v>
      </c>
      <c r="S10" s="209">
        <v>6062515</v>
      </c>
      <c r="T10" s="208">
        <v>1323</v>
      </c>
      <c r="U10" s="209">
        <v>4617746</v>
      </c>
      <c r="V10" s="80" t="str">
        <f t="shared" si="0"/>
        <v>6월</v>
      </c>
      <c r="W10" s="130">
        <f>'3.어업별 위판고'!B11</f>
        <v>1323</v>
      </c>
      <c r="X10" s="130">
        <f>'3.어업별 위판고'!C11</f>
        <v>4617746</v>
      </c>
      <c r="Y10" s="130">
        <f>'4. 수협별 위판고'!B10</f>
        <v>1323</v>
      </c>
      <c r="Z10" s="130">
        <f>'4. 수협별 위판고'!C10</f>
        <v>4617746</v>
      </c>
      <c r="AA10" s="130">
        <f>'5.어종별 위판고 및 단가'!B10</f>
        <v>1323</v>
      </c>
      <c r="AB10" s="130">
        <f>'5.어종별 위판고 및 단가'!C10</f>
        <v>4617746</v>
      </c>
      <c r="AC10" s="76"/>
    </row>
    <row r="11" spans="1:29" ht="111.95" customHeight="1">
      <c r="A11" s="24" t="s">
        <v>64</v>
      </c>
      <c r="B11" s="209">
        <v>9431</v>
      </c>
      <c r="C11" s="209">
        <v>24441799</v>
      </c>
      <c r="D11" s="209">
        <v>6757</v>
      </c>
      <c r="E11" s="209">
        <v>17921182</v>
      </c>
      <c r="F11" s="209">
        <v>8670</v>
      </c>
      <c r="G11" s="209">
        <v>20805470</v>
      </c>
      <c r="H11" s="209">
        <v>11457</v>
      </c>
      <c r="I11" s="209">
        <v>17269772</v>
      </c>
      <c r="J11" s="209">
        <v>6966</v>
      </c>
      <c r="K11" s="209">
        <v>15790541</v>
      </c>
      <c r="L11" s="209">
        <v>8334</v>
      </c>
      <c r="M11" s="209">
        <v>19740048</v>
      </c>
      <c r="N11" s="209">
        <v>13184</v>
      </c>
      <c r="O11" s="209">
        <v>21726286</v>
      </c>
      <c r="P11" s="208">
        <v>3951</v>
      </c>
      <c r="Q11" s="209">
        <v>13150487</v>
      </c>
      <c r="R11" s="208">
        <v>9576</v>
      </c>
      <c r="S11" s="209">
        <v>20136238</v>
      </c>
      <c r="T11" s="208">
        <v>9246</v>
      </c>
      <c r="U11" s="209">
        <v>20959461</v>
      </c>
      <c r="V11" s="80" t="str">
        <f t="shared" si="0"/>
        <v>7월</v>
      </c>
      <c r="W11" s="130">
        <f>'3.어업별 위판고'!B12</f>
        <v>9246</v>
      </c>
      <c r="X11" s="130">
        <f>'3.어업별 위판고'!C12</f>
        <v>20959461</v>
      </c>
      <c r="Y11" s="130">
        <f>'4. 수협별 위판고'!B11</f>
        <v>9246</v>
      </c>
      <c r="Z11" s="130">
        <f>'4. 수협별 위판고'!C11</f>
        <v>20959461</v>
      </c>
      <c r="AA11" s="130">
        <f>'5.어종별 위판고 및 단가'!B11</f>
        <v>9246.0000000000018</v>
      </c>
      <c r="AB11" s="130">
        <f>'5.어종별 위판고 및 단가'!C11</f>
        <v>20959461</v>
      </c>
      <c r="AC11" s="76"/>
    </row>
    <row r="12" spans="1:29" ht="111.95" customHeight="1">
      <c r="A12" s="24" t="s">
        <v>65</v>
      </c>
      <c r="B12" s="209">
        <v>10667</v>
      </c>
      <c r="C12" s="209">
        <v>23969388</v>
      </c>
      <c r="D12" s="209">
        <v>14152</v>
      </c>
      <c r="E12" s="209">
        <v>29494666</v>
      </c>
      <c r="F12" s="209">
        <v>16334</v>
      </c>
      <c r="G12" s="209">
        <v>26534088</v>
      </c>
      <c r="H12" s="209">
        <v>18365</v>
      </c>
      <c r="I12" s="209">
        <v>20709450</v>
      </c>
      <c r="J12" s="209">
        <v>11279</v>
      </c>
      <c r="K12" s="209">
        <v>17956339</v>
      </c>
      <c r="L12" s="209">
        <v>15432</v>
      </c>
      <c r="M12" s="209">
        <v>31766735</v>
      </c>
      <c r="N12" s="209">
        <v>14450</v>
      </c>
      <c r="O12" s="209">
        <v>21238804</v>
      </c>
      <c r="P12" s="208">
        <v>9213</v>
      </c>
      <c r="Q12" s="209">
        <v>21411865</v>
      </c>
      <c r="R12" s="208">
        <v>7094</v>
      </c>
      <c r="S12" s="209">
        <v>26048631</v>
      </c>
      <c r="T12" s="208">
        <v>11010</v>
      </c>
      <c r="U12" s="209">
        <v>31345666</v>
      </c>
      <c r="V12" s="80" t="str">
        <f t="shared" si="0"/>
        <v>8월</v>
      </c>
      <c r="W12" s="130">
        <f>'3.어업별 위판고'!B13</f>
        <v>11010</v>
      </c>
      <c r="X12" s="130">
        <f>'3.어업별 위판고'!C13</f>
        <v>31345667</v>
      </c>
      <c r="Y12" s="130">
        <f>'4. 수협별 위판고'!B12</f>
        <v>11010</v>
      </c>
      <c r="Z12" s="130">
        <f>'4. 수협별 위판고'!C12</f>
        <v>31345667</v>
      </c>
      <c r="AA12" s="130">
        <f>'5.어종별 위판고 및 단가'!B12</f>
        <v>11010.000000000002</v>
      </c>
      <c r="AB12" s="130">
        <f>'5.어종별 위판고 및 단가'!C12</f>
        <v>31345666.000000004</v>
      </c>
      <c r="AC12" s="76"/>
    </row>
    <row r="13" spans="1:29" ht="111.95" customHeight="1">
      <c r="A13" s="24" t="s">
        <v>66</v>
      </c>
      <c r="B13" s="209">
        <v>15109</v>
      </c>
      <c r="C13" s="209">
        <v>42057223</v>
      </c>
      <c r="D13" s="209">
        <v>21334</v>
      </c>
      <c r="E13" s="209">
        <v>32929817</v>
      </c>
      <c r="F13" s="209">
        <v>16319</v>
      </c>
      <c r="G13" s="209">
        <v>24938145</v>
      </c>
      <c r="H13" s="209">
        <v>16247</v>
      </c>
      <c r="I13" s="209">
        <v>31706028</v>
      </c>
      <c r="J13" s="209">
        <v>18406</v>
      </c>
      <c r="K13" s="209">
        <v>26119658</v>
      </c>
      <c r="L13" s="209">
        <v>15968</v>
      </c>
      <c r="M13" s="209">
        <v>32158639</v>
      </c>
      <c r="N13" s="209">
        <v>29520</v>
      </c>
      <c r="O13" s="209">
        <v>37731478</v>
      </c>
      <c r="P13" s="208">
        <v>6732</v>
      </c>
      <c r="Q13" s="209">
        <v>15952811</v>
      </c>
      <c r="R13" s="208">
        <v>11379</v>
      </c>
      <c r="S13" s="209">
        <v>36849668</v>
      </c>
      <c r="T13" s="208">
        <v>19455</v>
      </c>
      <c r="U13" s="209">
        <v>35013193</v>
      </c>
      <c r="V13" s="80" t="str">
        <f t="shared" si="0"/>
        <v>9월</v>
      </c>
      <c r="W13" s="130">
        <f>'3.어업별 위판고'!B14</f>
        <v>19455</v>
      </c>
      <c r="X13" s="130">
        <f>'3.어업별 위판고'!C14</f>
        <v>35013194</v>
      </c>
      <c r="Y13" s="130">
        <f>'4. 수협별 위판고'!B13</f>
        <v>19455</v>
      </c>
      <c r="Z13" s="130">
        <f>'4. 수협별 위판고'!C13</f>
        <v>35013194</v>
      </c>
      <c r="AA13" s="130">
        <f>'5.어종별 위판고 및 단가'!B13</f>
        <v>19454.999999999996</v>
      </c>
      <c r="AB13" s="130">
        <f>'5.어종별 위판고 및 단가'!C13</f>
        <v>35013193</v>
      </c>
      <c r="AC13" s="76"/>
    </row>
    <row r="14" spans="1:29" ht="111.95" customHeight="1">
      <c r="A14" s="24" t="s">
        <v>67</v>
      </c>
      <c r="B14" s="209">
        <v>22717</v>
      </c>
      <c r="C14" s="209">
        <v>55834136</v>
      </c>
      <c r="D14" s="209">
        <v>16154</v>
      </c>
      <c r="E14" s="209">
        <v>32799379</v>
      </c>
      <c r="F14" s="209">
        <v>16827</v>
      </c>
      <c r="G14" s="209">
        <v>35105468</v>
      </c>
      <c r="H14" s="209">
        <v>15940</v>
      </c>
      <c r="I14" s="209">
        <v>37405259</v>
      </c>
      <c r="J14" s="209">
        <v>21578</v>
      </c>
      <c r="K14" s="209">
        <v>32470404</v>
      </c>
      <c r="L14" s="209">
        <v>10786</v>
      </c>
      <c r="M14" s="209">
        <v>24668062</v>
      </c>
      <c r="N14" s="209">
        <v>25919</v>
      </c>
      <c r="O14" s="209">
        <v>39503092</v>
      </c>
      <c r="P14" s="211">
        <v>11359</v>
      </c>
      <c r="Q14" s="212">
        <v>26435525</v>
      </c>
      <c r="R14" s="211">
        <v>18652</v>
      </c>
      <c r="S14" s="212">
        <v>41169473</v>
      </c>
      <c r="T14" s="211">
        <v>24160</v>
      </c>
      <c r="U14" s="212">
        <v>32744924</v>
      </c>
      <c r="V14" s="80" t="str">
        <f t="shared" si="0"/>
        <v>10월</v>
      </c>
      <c r="W14" s="130">
        <f>'3.어업별 위판고'!B15</f>
        <v>24160</v>
      </c>
      <c r="X14" s="130">
        <f>'3.어업별 위판고'!C15</f>
        <v>32744924</v>
      </c>
      <c r="Y14" s="130">
        <f>'4. 수협별 위판고'!B14</f>
        <v>24160</v>
      </c>
      <c r="Z14" s="130">
        <f>'4. 수협별 위판고'!C14</f>
        <v>32744924</v>
      </c>
      <c r="AA14" s="130">
        <f>'5.어종별 위판고 및 단가'!B14</f>
        <v>24159.999999999996</v>
      </c>
      <c r="AB14" s="130">
        <f>'5.어종별 위판고 및 단가'!C14</f>
        <v>32744924</v>
      </c>
      <c r="AC14" s="76"/>
    </row>
    <row r="15" spans="1:29" ht="111.95" customHeight="1">
      <c r="A15" s="24" t="s">
        <v>68</v>
      </c>
      <c r="B15" s="209">
        <v>20490</v>
      </c>
      <c r="C15" s="209">
        <v>55680286</v>
      </c>
      <c r="D15" s="209">
        <v>19431</v>
      </c>
      <c r="E15" s="209">
        <v>46576655</v>
      </c>
      <c r="F15" s="209">
        <v>28171</v>
      </c>
      <c r="G15" s="209">
        <v>54585398</v>
      </c>
      <c r="H15" s="209">
        <v>16800</v>
      </c>
      <c r="I15" s="209">
        <v>34389643</v>
      </c>
      <c r="J15" s="209">
        <v>32438</v>
      </c>
      <c r="K15" s="209">
        <v>46921378</v>
      </c>
      <c r="L15" s="209">
        <v>17397</v>
      </c>
      <c r="M15" s="209">
        <v>31113928</v>
      </c>
      <c r="N15" s="209">
        <v>35843</v>
      </c>
      <c r="O15" s="209">
        <v>42627086</v>
      </c>
      <c r="P15" s="211">
        <v>13328</v>
      </c>
      <c r="Q15" s="212">
        <v>26886228</v>
      </c>
      <c r="R15" s="211">
        <v>15704</v>
      </c>
      <c r="S15" s="212">
        <v>39991922</v>
      </c>
      <c r="T15" s="211">
        <v>20366</v>
      </c>
      <c r="U15" s="212">
        <v>35927645</v>
      </c>
      <c r="V15" s="80" t="str">
        <f t="shared" si="0"/>
        <v>11월</v>
      </c>
      <c r="W15" s="130">
        <f>'3.어업별 위판고'!B16</f>
        <v>20366</v>
      </c>
      <c r="X15" s="130">
        <f>'3.어업별 위판고'!C16</f>
        <v>35927645</v>
      </c>
      <c r="Y15" s="130">
        <f>'4. 수협별 위판고'!B15</f>
        <v>20366</v>
      </c>
      <c r="Z15" s="130">
        <f>'4. 수협별 위판고'!C15</f>
        <v>35927645</v>
      </c>
      <c r="AA15" s="135">
        <f>'5.어종별 위판고 및 단가'!B15</f>
        <v>20366</v>
      </c>
      <c r="AB15" s="135">
        <f>'5.어종별 위판고 및 단가'!C15</f>
        <v>35927645</v>
      </c>
      <c r="AC15" s="76"/>
    </row>
    <row r="16" spans="1:29" ht="111.95" customHeight="1">
      <c r="A16" s="24" t="s">
        <v>69</v>
      </c>
      <c r="B16" s="209">
        <v>35853</v>
      </c>
      <c r="C16" s="209">
        <v>62029770</v>
      </c>
      <c r="D16" s="209">
        <v>37405</v>
      </c>
      <c r="E16" s="209">
        <v>51445954</v>
      </c>
      <c r="F16" s="209">
        <v>35208</v>
      </c>
      <c r="G16" s="209">
        <v>47678419</v>
      </c>
      <c r="H16" s="209">
        <v>29268</v>
      </c>
      <c r="I16" s="209">
        <v>47893331</v>
      </c>
      <c r="J16" s="209">
        <v>31384</v>
      </c>
      <c r="K16" s="209">
        <v>48184504</v>
      </c>
      <c r="L16" s="209">
        <v>31836</v>
      </c>
      <c r="M16" s="209">
        <v>38915486</v>
      </c>
      <c r="N16" s="209">
        <v>19787</v>
      </c>
      <c r="O16" s="209">
        <v>26978759</v>
      </c>
      <c r="P16" s="211">
        <v>35387</v>
      </c>
      <c r="Q16" s="212">
        <v>42876693</v>
      </c>
      <c r="R16" s="211">
        <v>18095</v>
      </c>
      <c r="S16" s="212">
        <v>34396893</v>
      </c>
      <c r="T16" s="211">
        <v>29365</v>
      </c>
      <c r="U16" s="212">
        <v>38480497</v>
      </c>
      <c r="V16" s="80" t="str">
        <f t="shared" si="0"/>
        <v>12월</v>
      </c>
      <c r="W16" s="130">
        <f>'3.어업별 위판고'!B17</f>
        <v>29365</v>
      </c>
      <c r="X16" s="130">
        <f>'3.어업별 위판고'!C17</f>
        <v>38480492</v>
      </c>
      <c r="Y16" s="130">
        <f>'4. 수협별 위판고'!B16</f>
        <v>29365</v>
      </c>
      <c r="Z16" s="130">
        <f>'4. 수협별 위판고'!C16</f>
        <v>38480492</v>
      </c>
      <c r="AA16" s="130">
        <f>'5.어종별 위판고 및 단가'!B16</f>
        <v>29364.923999999999</v>
      </c>
      <c r="AB16" s="130">
        <f>'5.어종별 위판고 및 단가'!C16</f>
        <v>38480497.200000003</v>
      </c>
      <c r="AC16" s="76"/>
    </row>
    <row r="17" spans="1:29" ht="111.95" customHeight="1">
      <c r="A17" s="25" t="s">
        <v>71</v>
      </c>
      <c r="B17" s="213">
        <v>199933</v>
      </c>
      <c r="C17" s="213">
        <v>437516917</v>
      </c>
      <c r="D17" s="213">
        <v>186055</v>
      </c>
      <c r="E17" s="213">
        <v>347059711</v>
      </c>
      <c r="F17" s="213">
        <v>169570</v>
      </c>
      <c r="G17" s="213">
        <v>321802342</v>
      </c>
      <c r="H17" s="213">
        <v>190840</v>
      </c>
      <c r="I17" s="213">
        <v>322049122</v>
      </c>
      <c r="J17" s="213">
        <v>183940</v>
      </c>
      <c r="K17" s="213">
        <v>301359981</v>
      </c>
      <c r="L17" s="213">
        <v>138524</v>
      </c>
      <c r="M17" s="213">
        <v>268020763</v>
      </c>
      <c r="N17" s="213">
        <v>189595</v>
      </c>
      <c r="O17" s="213">
        <v>271909330</v>
      </c>
      <c r="P17" s="214">
        <f t="shared" ref="P17:S17" si="1">SUM(P5:P16)</f>
        <v>124328</v>
      </c>
      <c r="Q17" s="215">
        <f t="shared" si="1"/>
        <v>233469708</v>
      </c>
      <c r="R17" s="214">
        <f t="shared" si="1"/>
        <v>119700</v>
      </c>
      <c r="S17" s="215">
        <f t="shared" si="1"/>
        <v>281175827</v>
      </c>
      <c r="T17" s="214">
        <f>SUM(T5:T16)</f>
        <v>152800</v>
      </c>
      <c r="U17" s="214">
        <f>SUM(U5:U16)</f>
        <v>300128590</v>
      </c>
      <c r="V17" s="80" t="str">
        <f t="shared" si="0"/>
        <v>합 계</v>
      </c>
      <c r="W17" s="130">
        <f>'3.어업별 위판고'!B18</f>
        <v>152800</v>
      </c>
      <c r="X17" s="130">
        <f>'3.어업별 위판고'!C18</f>
        <v>300128590</v>
      </c>
      <c r="Y17" s="130">
        <f>'4. 수협별 위판고'!B17</f>
        <v>152800</v>
      </c>
      <c r="Z17" s="130">
        <f>'4. 수협별 위판고'!C17</f>
        <v>300128590</v>
      </c>
      <c r="AA17" s="130">
        <f>'5.어종별 위판고 및 단가'!B17</f>
        <v>152799.924</v>
      </c>
      <c r="AB17" s="130">
        <f>'5.어종별 위판고 및 단가'!C17</f>
        <v>300128590.19999999</v>
      </c>
      <c r="AC17" s="76"/>
    </row>
  </sheetData>
  <mergeCells count="17">
    <mergeCell ref="L3:M3"/>
    <mergeCell ref="W3:X3"/>
    <mergeCell ref="Y3:Z3"/>
    <mergeCell ref="AA3:AB3"/>
    <mergeCell ref="A1:K1"/>
    <mergeCell ref="L1:U1"/>
    <mergeCell ref="A3:A4"/>
    <mergeCell ref="B3:C3"/>
    <mergeCell ref="D3:E3"/>
    <mergeCell ref="N3:O3"/>
    <mergeCell ref="P3:Q3"/>
    <mergeCell ref="R3:S3"/>
    <mergeCell ref="T3:U3"/>
    <mergeCell ref="A2:U2"/>
    <mergeCell ref="F3:G3"/>
    <mergeCell ref="H3:I3"/>
    <mergeCell ref="J3:K3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6" firstPageNumber="10" pageOrder="overThenDown" orientation="portrait" useFirstPageNumber="1" r:id="rId1"/>
  <headerFooter>
    <oddFooter>&amp;C&amp;30&amp;P</oddFooter>
  </headerFooter>
  <colBreaks count="1" manualBreakCount="1">
    <brk id="11" max="51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rgb="FF7030A0"/>
  </sheetPr>
  <dimension ref="A1:W21"/>
  <sheetViews>
    <sheetView view="pageBreakPreview" zoomScale="40" zoomScaleSheetLayoutView="40" workbookViewId="0">
      <pane xSplit="1" ySplit="5" topLeftCell="B12" activePane="bottomRight" state="frozen"/>
      <selection activeCell="K19" sqref="K19"/>
      <selection pane="topRight" activeCell="K19" sqref="K19"/>
      <selection pane="bottomLeft" activeCell="K19" sqref="K19"/>
      <selection pane="bottomRight" activeCell="K19" sqref="K19"/>
    </sheetView>
  </sheetViews>
  <sheetFormatPr defaultRowHeight="31.5"/>
  <cols>
    <col min="1" max="1" width="17.5" style="1" customWidth="1"/>
    <col min="2" max="3" width="27.375" style="2" customWidth="1"/>
    <col min="4" max="5" width="25.5" style="2" customWidth="1"/>
    <col min="6" max="7" width="23.25" style="2" customWidth="1"/>
    <col min="8" max="9" width="20" style="2" customWidth="1"/>
    <col min="10" max="10" width="18.375" style="2" customWidth="1"/>
    <col min="11" max="11" width="23.5" style="2" customWidth="1"/>
    <col min="12" max="12" width="18.375" style="2" customWidth="1"/>
    <col min="13" max="13" width="23.5" style="2" customWidth="1"/>
    <col min="14" max="14" width="18.375" style="2" customWidth="1"/>
    <col min="15" max="15" width="23.5" style="2" customWidth="1"/>
    <col min="16" max="16" width="18.375" style="2" customWidth="1"/>
    <col min="17" max="17" width="23.5" style="2" customWidth="1"/>
    <col min="18" max="18" width="18.375" style="2" customWidth="1"/>
    <col min="19" max="19" width="23.5" style="2" customWidth="1"/>
    <col min="21" max="23" width="9" style="76"/>
  </cols>
  <sheetData>
    <row r="1" spans="1:19" ht="165.75" customHeight="1">
      <c r="A1" s="267" t="s">
        <v>400</v>
      </c>
      <c r="B1" s="267"/>
      <c r="C1" s="267"/>
      <c r="D1" s="267"/>
      <c r="E1" s="267"/>
      <c r="F1" s="267"/>
      <c r="G1" s="267"/>
      <c r="H1" s="267"/>
      <c r="I1" s="267"/>
      <c r="J1" s="268" t="s">
        <v>73</v>
      </c>
      <c r="K1" s="268"/>
      <c r="L1" s="268"/>
      <c r="M1" s="268"/>
      <c r="N1" s="268"/>
      <c r="O1" s="268"/>
      <c r="P1" s="268"/>
      <c r="Q1" s="268"/>
      <c r="R1" s="268"/>
      <c r="S1" s="268"/>
    </row>
    <row r="2" spans="1:19" ht="39.950000000000003" customHeight="1">
      <c r="A2" s="266" t="s">
        <v>72</v>
      </c>
      <c r="B2" s="266"/>
      <c r="C2" s="266"/>
      <c r="D2" s="266"/>
      <c r="E2" s="266"/>
      <c r="F2" s="266"/>
      <c r="G2" s="266"/>
      <c r="H2" s="266"/>
      <c r="I2" s="266"/>
      <c r="J2" s="266"/>
      <c r="K2" s="266"/>
      <c r="L2" s="266"/>
      <c r="M2" s="266"/>
      <c r="N2" s="266"/>
      <c r="O2" s="266"/>
      <c r="P2" s="266"/>
      <c r="Q2" s="266"/>
      <c r="R2" s="266"/>
      <c r="S2" s="266"/>
    </row>
    <row r="3" spans="1:19" ht="65.099999999999994" customHeight="1">
      <c r="A3" s="289" t="s">
        <v>18</v>
      </c>
      <c r="B3" s="275" t="s">
        <v>0</v>
      </c>
      <c r="C3" s="275"/>
      <c r="D3" s="275" t="s">
        <v>1</v>
      </c>
      <c r="E3" s="275"/>
      <c r="F3" s="293" t="s">
        <v>111</v>
      </c>
      <c r="G3" s="294"/>
      <c r="H3" s="294"/>
      <c r="I3" s="294"/>
      <c r="J3" s="295" t="s">
        <v>110</v>
      </c>
      <c r="K3" s="295"/>
      <c r="L3" s="295"/>
      <c r="M3" s="296"/>
      <c r="N3" s="276" t="s">
        <v>9</v>
      </c>
      <c r="O3" s="276"/>
      <c r="P3" s="276" t="s">
        <v>109</v>
      </c>
      <c r="Q3" s="276"/>
      <c r="R3" s="276" t="s">
        <v>12</v>
      </c>
      <c r="S3" s="276"/>
    </row>
    <row r="4" spans="1:19" ht="65.099999999999994" customHeight="1">
      <c r="A4" s="297"/>
      <c r="B4" s="275"/>
      <c r="C4" s="275"/>
      <c r="D4" s="275"/>
      <c r="E4" s="275"/>
      <c r="F4" s="275" t="s">
        <v>2</v>
      </c>
      <c r="G4" s="275"/>
      <c r="H4" s="275" t="s">
        <v>3</v>
      </c>
      <c r="I4" s="275"/>
      <c r="J4" s="275" t="s">
        <v>4</v>
      </c>
      <c r="K4" s="275"/>
      <c r="L4" s="275" t="s">
        <v>7</v>
      </c>
      <c r="M4" s="275"/>
      <c r="N4" s="276"/>
      <c r="O4" s="276"/>
      <c r="P4" s="276"/>
      <c r="Q4" s="276"/>
      <c r="R4" s="276"/>
      <c r="S4" s="276"/>
    </row>
    <row r="5" spans="1:19" ht="65.099999999999994" customHeight="1">
      <c r="A5" s="290"/>
      <c r="B5" s="93" t="s">
        <v>5</v>
      </c>
      <c r="C5" s="93" t="s">
        <v>6</v>
      </c>
      <c r="D5" s="93" t="s">
        <v>15</v>
      </c>
      <c r="E5" s="93" t="s">
        <v>6</v>
      </c>
      <c r="F5" s="93" t="s">
        <v>15</v>
      </c>
      <c r="G5" s="93" t="s">
        <v>6</v>
      </c>
      <c r="H5" s="93" t="s">
        <v>15</v>
      </c>
      <c r="I5" s="93" t="s">
        <v>6</v>
      </c>
      <c r="J5" s="93" t="s">
        <v>15</v>
      </c>
      <c r="K5" s="93" t="s">
        <v>6</v>
      </c>
      <c r="L5" s="93" t="s">
        <v>5</v>
      </c>
      <c r="M5" s="93" t="s">
        <v>6</v>
      </c>
      <c r="N5" s="93" t="s">
        <v>15</v>
      </c>
      <c r="O5" s="93" t="s">
        <v>6</v>
      </c>
      <c r="P5" s="93" t="s">
        <v>15</v>
      </c>
      <c r="Q5" s="93" t="s">
        <v>6</v>
      </c>
      <c r="R5" s="93" t="s">
        <v>15</v>
      </c>
      <c r="S5" s="93" t="s">
        <v>6</v>
      </c>
    </row>
    <row r="6" spans="1:19" ht="111.95" customHeight="1">
      <c r="A6" s="5" t="s">
        <v>58</v>
      </c>
      <c r="B6" s="116">
        <f>SUM(D6,F6,N6,P6,R6)</f>
        <v>15293</v>
      </c>
      <c r="C6" s="116">
        <f>SUM(E6,G6,O6,Q6,S6)</f>
        <v>36134345</v>
      </c>
      <c r="D6" s="116">
        <v>13489</v>
      </c>
      <c r="E6" s="116">
        <v>29877125</v>
      </c>
      <c r="F6" s="116">
        <f>SUM(H6,J6,L6)</f>
        <v>1190</v>
      </c>
      <c r="G6" s="116">
        <f>SUM(I6,K6,M6)</f>
        <v>4302843</v>
      </c>
      <c r="H6" s="116">
        <v>55</v>
      </c>
      <c r="I6" s="116">
        <v>339533</v>
      </c>
      <c r="J6" s="116">
        <v>1068</v>
      </c>
      <c r="K6" s="116">
        <v>3579106</v>
      </c>
      <c r="L6" s="116">
        <v>67</v>
      </c>
      <c r="M6" s="116">
        <v>384204</v>
      </c>
      <c r="N6" s="116">
        <v>285</v>
      </c>
      <c r="O6" s="116">
        <v>1294856</v>
      </c>
      <c r="P6" s="116">
        <v>17</v>
      </c>
      <c r="Q6" s="116">
        <v>66710</v>
      </c>
      <c r="R6" s="116">
        <v>312</v>
      </c>
      <c r="S6" s="116">
        <v>592811</v>
      </c>
    </row>
    <row r="7" spans="1:19" ht="111.95" customHeight="1">
      <c r="A7" s="5" t="s">
        <v>59</v>
      </c>
      <c r="B7" s="116">
        <f t="shared" ref="B7:C17" si="0">SUM(D7,F7,N7,P7,R7)</f>
        <v>10632</v>
      </c>
      <c r="C7" s="116">
        <f t="shared" si="0"/>
        <v>31586245</v>
      </c>
      <c r="D7" s="116">
        <v>9031</v>
      </c>
      <c r="E7" s="116">
        <v>26775765</v>
      </c>
      <c r="F7" s="116">
        <f t="shared" ref="F7:G17" si="1">SUM(H7,J7,L7)</f>
        <v>1310</v>
      </c>
      <c r="G7" s="116">
        <f t="shared" si="1"/>
        <v>3939813</v>
      </c>
      <c r="H7" s="116">
        <v>133</v>
      </c>
      <c r="I7" s="116">
        <v>698076</v>
      </c>
      <c r="J7" s="116">
        <v>980</v>
      </c>
      <c r="K7" s="116">
        <v>2591521</v>
      </c>
      <c r="L7" s="116">
        <v>197</v>
      </c>
      <c r="M7" s="116">
        <v>650216</v>
      </c>
      <c r="N7" s="116">
        <v>171</v>
      </c>
      <c r="O7" s="116">
        <v>621120</v>
      </c>
      <c r="P7" s="86">
        <v>8</v>
      </c>
      <c r="Q7" s="86">
        <v>33497</v>
      </c>
      <c r="R7" s="116">
        <v>112</v>
      </c>
      <c r="S7" s="116">
        <v>216050</v>
      </c>
    </row>
    <row r="8" spans="1:19" ht="111.95" customHeight="1">
      <c r="A8" s="5" t="s">
        <v>60</v>
      </c>
      <c r="B8" s="116">
        <f t="shared" si="0"/>
        <v>6376</v>
      </c>
      <c r="C8" s="116">
        <f t="shared" si="0"/>
        <v>18668842</v>
      </c>
      <c r="D8" s="116">
        <v>5118</v>
      </c>
      <c r="E8" s="116">
        <v>14872150</v>
      </c>
      <c r="F8" s="116">
        <f t="shared" si="1"/>
        <v>853</v>
      </c>
      <c r="G8" s="116">
        <f t="shared" si="1"/>
        <v>2188676</v>
      </c>
      <c r="H8" s="116">
        <v>119</v>
      </c>
      <c r="I8" s="116">
        <v>582956</v>
      </c>
      <c r="J8" s="116">
        <v>566</v>
      </c>
      <c r="K8" s="116">
        <v>1192855</v>
      </c>
      <c r="L8" s="116">
        <v>168</v>
      </c>
      <c r="M8" s="116">
        <v>412865</v>
      </c>
      <c r="N8" s="116">
        <v>320</v>
      </c>
      <c r="O8" s="116">
        <v>1454335</v>
      </c>
      <c r="P8" s="116">
        <v>6</v>
      </c>
      <c r="Q8" s="116">
        <v>20024</v>
      </c>
      <c r="R8" s="116">
        <v>79</v>
      </c>
      <c r="S8" s="116">
        <v>133657</v>
      </c>
    </row>
    <row r="9" spans="1:19" ht="111.95" customHeight="1">
      <c r="A9" s="5" t="s">
        <v>61</v>
      </c>
      <c r="B9" s="116">
        <f t="shared" si="0"/>
        <v>4963</v>
      </c>
      <c r="C9" s="116">
        <f t="shared" si="0"/>
        <v>11632741</v>
      </c>
      <c r="D9" s="116">
        <v>3925</v>
      </c>
      <c r="E9" s="116">
        <v>7865273</v>
      </c>
      <c r="F9" s="116">
        <f t="shared" si="1"/>
        <v>574</v>
      </c>
      <c r="G9" s="116">
        <f t="shared" si="1"/>
        <v>2036272</v>
      </c>
      <c r="H9" s="116">
        <v>124</v>
      </c>
      <c r="I9" s="116">
        <v>645665</v>
      </c>
      <c r="J9" s="116">
        <v>450</v>
      </c>
      <c r="K9" s="116">
        <v>1390607</v>
      </c>
      <c r="L9" s="116">
        <v>0</v>
      </c>
      <c r="M9" s="116">
        <v>0</v>
      </c>
      <c r="N9" s="116">
        <v>305</v>
      </c>
      <c r="O9" s="116">
        <v>1539583</v>
      </c>
      <c r="P9" s="116">
        <v>13</v>
      </c>
      <c r="Q9" s="116">
        <v>41985</v>
      </c>
      <c r="R9" s="116">
        <v>146</v>
      </c>
      <c r="S9" s="116">
        <v>149628</v>
      </c>
    </row>
    <row r="10" spans="1:19" ht="111.95" customHeight="1">
      <c r="A10" s="5" t="s">
        <v>62</v>
      </c>
      <c r="B10" s="116">
        <f t="shared" si="0"/>
        <v>611</v>
      </c>
      <c r="C10" s="116">
        <f t="shared" si="0"/>
        <v>3017288</v>
      </c>
      <c r="D10" s="86">
        <v>0</v>
      </c>
      <c r="E10" s="86">
        <v>0</v>
      </c>
      <c r="F10" s="116">
        <f t="shared" si="1"/>
        <v>129</v>
      </c>
      <c r="G10" s="116">
        <f t="shared" si="1"/>
        <v>662135</v>
      </c>
      <c r="H10" s="116">
        <v>129</v>
      </c>
      <c r="I10" s="116">
        <v>662135</v>
      </c>
      <c r="J10" s="116">
        <v>0</v>
      </c>
      <c r="K10" s="116">
        <v>0</v>
      </c>
      <c r="L10" s="86">
        <v>0</v>
      </c>
      <c r="M10" s="86">
        <v>0</v>
      </c>
      <c r="N10" s="116">
        <v>247</v>
      </c>
      <c r="O10" s="116">
        <v>1330518</v>
      </c>
      <c r="P10" s="116">
        <v>9</v>
      </c>
      <c r="Q10" s="116">
        <v>31348</v>
      </c>
      <c r="R10" s="116">
        <v>226</v>
      </c>
      <c r="S10" s="116">
        <v>993287</v>
      </c>
    </row>
    <row r="11" spans="1:19" ht="111.95" customHeight="1">
      <c r="A11" s="5" t="s">
        <v>63</v>
      </c>
      <c r="B11" s="116">
        <f t="shared" si="0"/>
        <v>1323</v>
      </c>
      <c r="C11" s="116">
        <f t="shared" si="0"/>
        <v>4617746</v>
      </c>
      <c r="D11" s="86">
        <v>100</v>
      </c>
      <c r="E11" s="86">
        <v>184284</v>
      </c>
      <c r="F11" s="116">
        <f t="shared" si="1"/>
        <v>75</v>
      </c>
      <c r="G11" s="116">
        <f t="shared" si="1"/>
        <v>291569</v>
      </c>
      <c r="H11" s="116">
        <v>0</v>
      </c>
      <c r="I11" s="116">
        <v>963</v>
      </c>
      <c r="J11" s="116">
        <v>75</v>
      </c>
      <c r="K11" s="116">
        <v>290606</v>
      </c>
      <c r="L11" s="86">
        <v>0</v>
      </c>
      <c r="M11" s="86">
        <v>0</v>
      </c>
      <c r="N11" s="116">
        <v>279</v>
      </c>
      <c r="O11" s="116">
        <v>1316885</v>
      </c>
      <c r="P11" s="116">
        <v>128</v>
      </c>
      <c r="Q11" s="116">
        <v>579421</v>
      </c>
      <c r="R11" s="116">
        <v>741</v>
      </c>
      <c r="S11" s="116">
        <v>2245587</v>
      </c>
    </row>
    <row r="12" spans="1:19" ht="111.95" customHeight="1">
      <c r="A12" s="5" t="s">
        <v>64</v>
      </c>
      <c r="B12" s="116">
        <f t="shared" si="0"/>
        <v>9246</v>
      </c>
      <c r="C12" s="116">
        <f t="shared" si="0"/>
        <v>20959461</v>
      </c>
      <c r="D12" s="116">
        <v>7743</v>
      </c>
      <c r="E12" s="116">
        <v>10712530</v>
      </c>
      <c r="F12" s="116">
        <f t="shared" si="1"/>
        <v>1099</v>
      </c>
      <c r="G12" s="116">
        <f t="shared" si="1"/>
        <v>7819129</v>
      </c>
      <c r="H12" s="116">
        <v>99</v>
      </c>
      <c r="I12" s="116">
        <v>424549</v>
      </c>
      <c r="J12" s="116">
        <v>1000</v>
      </c>
      <c r="K12" s="116">
        <v>7394580</v>
      </c>
      <c r="L12" s="86">
        <v>0</v>
      </c>
      <c r="M12" s="86">
        <v>0</v>
      </c>
      <c r="N12" s="116">
        <v>270</v>
      </c>
      <c r="O12" s="116">
        <v>1671924</v>
      </c>
      <c r="P12" s="86">
        <v>4</v>
      </c>
      <c r="Q12" s="86">
        <v>25152</v>
      </c>
      <c r="R12" s="116">
        <v>130</v>
      </c>
      <c r="S12" s="116">
        <v>730726</v>
      </c>
    </row>
    <row r="13" spans="1:19" ht="111.95" customHeight="1">
      <c r="A13" s="5" t="s">
        <v>65</v>
      </c>
      <c r="B13" s="116">
        <f t="shared" si="0"/>
        <v>11010</v>
      </c>
      <c r="C13" s="116">
        <f t="shared" si="0"/>
        <v>31345667</v>
      </c>
      <c r="D13" s="116">
        <v>8361</v>
      </c>
      <c r="E13" s="116">
        <v>13446241</v>
      </c>
      <c r="F13" s="116">
        <f t="shared" si="1"/>
        <v>2167</v>
      </c>
      <c r="G13" s="116">
        <f t="shared" si="1"/>
        <v>14473679</v>
      </c>
      <c r="H13" s="116">
        <v>113</v>
      </c>
      <c r="I13" s="116">
        <v>486259</v>
      </c>
      <c r="J13" s="116">
        <v>2044</v>
      </c>
      <c r="K13" s="116">
        <v>13960961</v>
      </c>
      <c r="L13" s="116">
        <v>10</v>
      </c>
      <c r="M13" s="116">
        <v>26459</v>
      </c>
      <c r="N13" s="116">
        <v>293</v>
      </c>
      <c r="O13" s="116">
        <v>2253662</v>
      </c>
      <c r="P13" s="116">
        <v>26</v>
      </c>
      <c r="Q13" s="116">
        <v>107603</v>
      </c>
      <c r="R13" s="116">
        <v>163</v>
      </c>
      <c r="S13" s="116">
        <v>1064482</v>
      </c>
    </row>
    <row r="14" spans="1:19" ht="111.95" customHeight="1">
      <c r="A14" s="5" t="s">
        <v>66</v>
      </c>
      <c r="B14" s="116">
        <f t="shared" si="0"/>
        <v>19455</v>
      </c>
      <c r="C14" s="116">
        <f t="shared" si="0"/>
        <v>35013194</v>
      </c>
      <c r="D14" s="116">
        <v>17357</v>
      </c>
      <c r="E14" s="116">
        <v>22947462</v>
      </c>
      <c r="F14" s="116">
        <f t="shared" si="1"/>
        <v>1728</v>
      </c>
      <c r="G14" s="116">
        <f t="shared" si="1"/>
        <v>10506981</v>
      </c>
      <c r="H14" s="116">
        <v>117</v>
      </c>
      <c r="I14" s="116">
        <v>551909</v>
      </c>
      <c r="J14" s="116">
        <v>1525</v>
      </c>
      <c r="K14" s="116">
        <v>9386243</v>
      </c>
      <c r="L14" s="116">
        <v>86</v>
      </c>
      <c r="M14" s="116">
        <v>568829</v>
      </c>
      <c r="N14" s="116">
        <v>123</v>
      </c>
      <c r="O14" s="116">
        <v>737486</v>
      </c>
      <c r="P14" s="116">
        <v>53</v>
      </c>
      <c r="Q14" s="116">
        <v>328833</v>
      </c>
      <c r="R14" s="116">
        <v>194</v>
      </c>
      <c r="S14" s="116">
        <v>492432</v>
      </c>
    </row>
    <row r="15" spans="1:19" ht="111.95" customHeight="1">
      <c r="A15" s="5" t="s">
        <v>67</v>
      </c>
      <c r="B15" s="116">
        <f>SUM(D15,F15,N15,P15,R15)</f>
        <v>24160</v>
      </c>
      <c r="C15" s="116">
        <f t="shared" si="0"/>
        <v>32744924</v>
      </c>
      <c r="D15" s="116">
        <v>20933</v>
      </c>
      <c r="E15" s="116">
        <v>21206545</v>
      </c>
      <c r="F15" s="116">
        <f t="shared" si="1"/>
        <v>2624</v>
      </c>
      <c r="G15" s="116">
        <f t="shared" si="1"/>
        <v>8992681</v>
      </c>
      <c r="H15" s="116">
        <v>164</v>
      </c>
      <c r="I15" s="116">
        <v>641069</v>
      </c>
      <c r="J15" s="116">
        <v>2306</v>
      </c>
      <c r="K15" s="116">
        <v>7795404</v>
      </c>
      <c r="L15" s="116">
        <v>154</v>
      </c>
      <c r="M15" s="116">
        <v>556208</v>
      </c>
      <c r="N15" s="116">
        <v>348</v>
      </c>
      <c r="O15" s="116">
        <v>1493353</v>
      </c>
      <c r="P15" s="116">
        <v>77</v>
      </c>
      <c r="Q15" s="116">
        <v>437466</v>
      </c>
      <c r="R15" s="116">
        <v>178</v>
      </c>
      <c r="S15" s="116">
        <v>614879</v>
      </c>
    </row>
    <row r="16" spans="1:19" ht="111.95" customHeight="1">
      <c r="A16" s="5" t="s">
        <v>68</v>
      </c>
      <c r="B16" s="116">
        <f t="shared" si="0"/>
        <v>20366</v>
      </c>
      <c r="C16" s="116">
        <f t="shared" si="0"/>
        <v>35927645</v>
      </c>
      <c r="D16" s="116">
        <v>17506</v>
      </c>
      <c r="E16" s="116">
        <v>26200895</v>
      </c>
      <c r="F16" s="116">
        <f t="shared" si="1"/>
        <v>2148</v>
      </c>
      <c r="G16" s="116">
        <f t="shared" si="1"/>
        <v>7039825</v>
      </c>
      <c r="H16" s="116">
        <v>198</v>
      </c>
      <c r="I16" s="116">
        <v>815158</v>
      </c>
      <c r="J16" s="116">
        <v>1584</v>
      </c>
      <c r="K16" s="116">
        <v>5214674</v>
      </c>
      <c r="L16" s="116">
        <v>366</v>
      </c>
      <c r="M16" s="116">
        <v>1009993</v>
      </c>
      <c r="N16" s="116">
        <v>473</v>
      </c>
      <c r="O16" s="116">
        <v>2088193</v>
      </c>
      <c r="P16" s="116">
        <v>108</v>
      </c>
      <c r="Q16" s="116">
        <v>442337</v>
      </c>
      <c r="R16" s="116">
        <v>131</v>
      </c>
      <c r="S16" s="116">
        <v>156395</v>
      </c>
    </row>
    <row r="17" spans="1:19" ht="111.95" customHeight="1">
      <c r="A17" s="5" t="s">
        <v>69</v>
      </c>
      <c r="B17" s="116">
        <f>SUM(D17,F17,N17,P17,R17)</f>
        <v>29365</v>
      </c>
      <c r="C17" s="116">
        <f t="shared" si="0"/>
        <v>38480492</v>
      </c>
      <c r="D17" s="116">
        <v>27309</v>
      </c>
      <c r="E17" s="116">
        <v>30903204</v>
      </c>
      <c r="F17" s="116">
        <f t="shared" si="1"/>
        <v>1517</v>
      </c>
      <c r="G17" s="116">
        <f t="shared" si="1"/>
        <v>5321462</v>
      </c>
      <c r="H17" s="116">
        <v>173</v>
      </c>
      <c r="I17" s="116">
        <v>850239</v>
      </c>
      <c r="J17" s="116">
        <v>786</v>
      </c>
      <c r="K17" s="116">
        <v>2915297</v>
      </c>
      <c r="L17" s="116">
        <v>558</v>
      </c>
      <c r="M17" s="116">
        <v>1555926</v>
      </c>
      <c r="N17" s="116">
        <v>449</v>
      </c>
      <c r="O17" s="116">
        <v>1852107</v>
      </c>
      <c r="P17" s="116">
        <v>49</v>
      </c>
      <c r="Q17" s="116">
        <v>265044</v>
      </c>
      <c r="R17" s="116">
        <v>41</v>
      </c>
      <c r="S17" s="116">
        <v>138675</v>
      </c>
    </row>
    <row r="18" spans="1:19" ht="111.95" customHeight="1">
      <c r="A18" s="32" t="s">
        <v>71</v>
      </c>
      <c r="B18" s="119">
        <f>SUM(B6:B17)</f>
        <v>152800</v>
      </c>
      <c r="C18" s="117">
        <f t="shared" ref="C18:S18" si="2">SUM(C6:C17)</f>
        <v>300128590</v>
      </c>
      <c r="D18" s="117">
        <f t="shared" si="2"/>
        <v>130872</v>
      </c>
      <c r="E18" s="131">
        <f t="shared" si="2"/>
        <v>204991474</v>
      </c>
      <c r="F18" s="117">
        <f t="shared" si="2"/>
        <v>15414</v>
      </c>
      <c r="G18" s="131">
        <f t="shared" si="2"/>
        <v>67575065</v>
      </c>
      <c r="H18" s="117">
        <f t="shared" si="2"/>
        <v>1424</v>
      </c>
      <c r="I18" s="27">
        <f t="shared" si="2"/>
        <v>6698511</v>
      </c>
      <c r="J18" s="117">
        <f t="shared" si="2"/>
        <v>12384</v>
      </c>
      <c r="K18" s="117">
        <f t="shared" si="2"/>
        <v>55711854</v>
      </c>
      <c r="L18" s="117">
        <f t="shared" si="2"/>
        <v>1606</v>
      </c>
      <c r="M18" s="117">
        <f t="shared" si="2"/>
        <v>5164700</v>
      </c>
      <c r="N18" s="119">
        <f>SUM(N6:N17)</f>
        <v>3563</v>
      </c>
      <c r="O18" s="131">
        <f t="shared" si="2"/>
        <v>17654022</v>
      </c>
      <c r="P18" s="117">
        <f t="shared" si="2"/>
        <v>498</v>
      </c>
      <c r="Q18" s="117">
        <f t="shared" si="2"/>
        <v>2379420</v>
      </c>
      <c r="R18" s="118">
        <f t="shared" si="2"/>
        <v>2453</v>
      </c>
      <c r="S18" s="118">
        <f t="shared" si="2"/>
        <v>7528609</v>
      </c>
    </row>
    <row r="21" spans="1:19" s="76" customFormat="1" ht="105" customHeight="1">
      <c r="A21" s="78"/>
      <c r="C21" s="77"/>
      <c r="F21" s="77"/>
      <c r="G21" s="77"/>
      <c r="R21" s="77"/>
    </row>
  </sheetData>
  <mergeCells count="15">
    <mergeCell ref="A1:I1"/>
    <mergeCell ref="J1:S1"/>
    <mergeCell ref="F3:I3"/>
    <mergeCell ref="J3:M3"/>
    <mergeCell ref="R3:S4"/>
    <mergeCell ref="F4:G4"/>
    <mergeCell ref="H4:I4"/>
    <mergeCell ref="J4:K4"/>
    <mergeCell ref="L4:M4"/>
    <mergeCell ref="A2:S2"/>
    <mergeCell ref="A3:A5"/>
    <mergeCell ref="B3:C4"/>
    <mergeCell ref="D3:E4"/>
    <mergeCell ref="N3:O4"/>
    <mergeCell ref="P3:Q4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12" pageOrder="overThenDown" orientation="portrait" useFirstPageNumber="1" r:id="rId1"/>
  <headerFooter>
    <oddFooter>&amp;C&amp;30&amp;P</oddFooter>
  </headerFooter>
  <colBreaks count="1" manualBreakCount="1">
    <brk id="9" max="17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tabColor rgb="FF7030A0"/>
  </sheetPr>
  <dimension ref="A1:M22"/>
  <sheetViews>
    <sheetView view="pageBreakPreview" zoomScale="40" zoomScaleSheetLayoutView="40" workbookViewId="0">
      <pane xSplit="1" ySplit="4" topLeftCell="B11" activePane="bottomRight" state="frozen"/>
      <selection activeCell="K19" sqref="K19"/>
      <selection pane="topRight" activeCell="K19" sqref="K19"/>
      <selection pane="bottomLeft" activeCell="K19" sqref="K19"/>
      <selection pane="bottomRight" activeCell="K19" sqref="K19"/>
    </sheetView>
  </sheetViews>
  <sheetFormatPr defaultRowHeight="19.5"/>
  <cols>
    <col min="1" max="1" width="17.5" style="1" customWidth="1"/>
    <col min="2" max="2" width="26.5" style="2" customWidth="1"/>
    <col min="3" max="3" width="37.875" style="2" customWidth="1"/>
    <col min="4" max="4" width="26.5" style="2" customWidth="1"/>
    <col min="5" max="5" width="37.875" style="2" customWidth="1"/>
    <col min="6" max="6" width="26.5" style="2" customWidth="1"/>
    <col min="7" max="7" width="37.875" style="2" customWidth="1"/>
    <col min="8" max="8" width="29.375" style="2" customWidth="1"/>
    <col min="9" max="9" width="40.375" style="2" customWidth="1"/>
    <col min="10" max="10" width="29.375" style="2" customWidth="1"/>
    <col min="11" max="11" width="40.375" style="2" customWidth="1"/>
    <col min="12" max="12" width="29.375" style="2" customWidth="1"/>
    <col min="13" max="13" width="40.375" style="2" customWidth="1"/>
  </cols>
  <sheetData>
    <row r="1" spans="1:13" ht="165.75" customHeight="1">
      <c r="A1" s="267" t="s">
        <v>401</v>
      </c>
      <c r="B1" s="267"/>
      <c r="C1" s="267"/>
      <c r="D1" s="267"/>
      <c r="E1" s="267"/>
      <c r="F1" s="267"/>
      <c r="G1" s="267"/>
      <c r="H1" s="268" t="s">
        <v>74</v>
      </c>
      <c r="I1" s="268"/>
      <c r="J1" s="268"/>
      <c r="K1" s="268"/>
      <c r="L1" s="268"/>
      <c r="M1" s="268"/>
    </row>
    <row r="2" spans="1:13" ht="39.950000000000003" customHeight="1">
      <c r="A2" s="266" t="s">
        <v>72</v>
      </c>
      <c r="B2" s="266"/>
      <c r="C2" s="266"/>
      <c r="D2" s="266"/>
      <c r="E2" s="266"/>
      <c r="F2" s="266"/>
      <c r="G2" s="266"/>
      <c r="H2" s="266"/>
      <c r="I2" s="266"/>
      <c r="J2" s="266"/>
      <c r="K2" s="266"/>
      <c r="L2" s="266"/>
      <c r="M2" s="266"/>
    </row>
    <row r="3" spans="1:13" ht="97.5" customHeight="1">
      <c r="A3" s="289" t="s">
        <v>18</v>
      </c>
      <c r="B3" s="275" t="s">
        <v>0</v>
      </c>
      <c r="C3" s="275"/>
      <c r="D3" s="275" t="s">
        <v>75</v>
      </c>
      <c r="E3" s="275"/>
      <c r="F3" s="272" t="s">
        <v>76</v>
      </c>
      <c r="G3" s="273"/>
      <c r="H3" s="276" t="s">
        <v>77</v>
      </c>
      <c r="I3" s="276"/>
      <c r="J3" s="276" t="s">
        <v>78</v>
      </c>
      <c r="K3" s="276"/>
      <c r="L3" s="276" t="s">
        <v>12</v>
      </c>
      <c r="M3" s="276"/>
    </row>
    <row r="4" spans="1:13" ht="97.5" customHeight="1">
      <c r="A4" s="290"/>
      <c r="B4" s="93" t="s">
        <v>5</v>
      </c>
      <c r="C4" s="93" t="s">
        <v>6</v>
      </c>
      <c r="D4" s="93" t="s">
        <v>15</v>
      </c>
      <c r="E4" s="93" t="s">
        <v>6</v>
      </c>
      <c r="F4" s="93" t="s">
        <v>15</v>
      </c>
      <c r="G4" s="93" t="s">
        <v>6</v>
      </c>
      <c r="H4" s="93" t="s">
        <v>15</v>
      </c>
      <c r="I4" s="93" t="s">
        <v>6</v>
      </c>
      <c r="J4" s="93" t="s">
        <v>15</v>
      </c>
      <c r="K4" s="93" t="s">
        <v>6</v>
      </c>
      <c r="L4" s="93" t="s">
        <v>15</v>
      </c>
      <c r="M4" s="93" t="s">
        <v>6</v>
      </c>
    </row>
    <row r="5" spans="1:13" ht="111.95" customHeight="1">
      <c r="A5" s="5" t="s">
        <v>58</v>
      </c>
      <c r="B5" s="107">
        <f>SUM(D5,F5,H5,J5,L5)</f>
        <v>15293</v>
      </c>
      <c r="C5" s="107">
        <f>SUM(E5,G5,I5,K5,M5)</f>
        <v>36134345</v>
      </c>
      <c r="D5" s="107">
        <v>13489</v>
      </c>
      <c r="E5" s="107">
        <v>29877125</v>
      </c>
      <c r="F5" s="107">
        <v>1190</v>
      </c>
      <c r="G5" s="107">
        <v>4302843</v>
      </c>
      <c r="H5" s="107">
        <v>285</v>
      </c>
      <c r="I5" s="107">
        <v>1294856</v>
      </c>
      <c r="J5" s="107">
        <v>17</v>
      </c>
      <c r="K5" s="107">
        <v>66710</v>
      </c>
      <c r="L5" s="107">
        <v>312</v>
      </c>
      <c r="M5" s="107">
        <v>592811</v>
      </c>
    </row>
    <row r="6" spans="1:13" ht="111.95" customHeight="1">
      <c r="A6" s="5" t="s">
        <v>59</v>
      </c>
      <c r="B6" s="107">
        <f t="shared" ref="B6:C16" si="0">SUM(D6,F6,H6,J6,L6)</f>
        <v>10632</v>
      </c>
      <c r="C6" s="107">
        <f>SUM(E6,G6,I6,K6,M6)</f>
        <v>31586245</v>
      </c>
      <c r="D6" s="107">
        <v>9031</v>
      </c>
      <c r="E6" s="107">
        <v>26775765</v>
      </c>
      <c r="F6" s="107">
        <v>1310</v>
      </c>
      <c r="G6" s="107">
        <v>3939813</v>
      </c>
      <c r="H6" s="107">
        <v>171</v>
      </c>
      <c r="I6" s="107">
        <v>621120</v>
      </c>
      <c r="J6" s="107">
        <v>8</v>
      </c>
      <c r="K6" s="107">
        <v>33497</v>
      </c>
      <c r="L6" s="107">
        <v>112</v>
      </c>
      <c r="M6" s="107">
        <v>216050</v>
      </c>
    </row>
    <row r="7" spans="1:13" ht="111.95" customHeight="1">
      <c r="A7" s="5" t="s">
        <v>60</v>
      </c>
      <c r="B7" s="107">
        <f t="shared" si="0"/>
        <v>6376</v>
      </c>
      <c r="C7" s="107">
        <f t="shared" si="0"/>
        <v>18668842</v>
      </c>
      <c r="D7" s="107">
        <v>5118</v>
      </c>
      <c r="E7" s="107">
        <v>14872150</v>
      </c>
      <c r="F7" s="107">
        <v>853</v>
      </c>
      <c r="G7" s="107">
        <v>2188676</v>
      </c>
      <c r="H7" s="107">
        <v>320</v>
      </c>
      <c r="I7" s="107">
        <v>1454335</v>
      </c>
      <c r="J7" s="107">
        <v>6</v>
      </c>
      <c r="K7" s="107">
        <v>20024</v>
      </c>
      <c r="L7" s="107">
        <v>79</v>
      </c>
      <c r="M7" s="107">
        <v>133657</v>
      </c>
    </row>
    <row r="8" spans="1:13" ht="111.95" customHeight="1">
      <c r="A8" s="5" t="s">
        <v>61</v>
      </c>
      <c r="B8" s="107">
        <f t="shared" si="0"/>
        <v>4963</v>
      </c>
      <c r="C8" s="107">
        <f>SUM(E8,G8,I8,K8,M8)</f>
        <v>11632741</v>
      </c>
      <c r="D8" s="107">
        <v>3925</v>
      </c>
      <c r="E8" s="107">
        <v>7865273</v>
      </c>
      <c r="F8" s="107">
        <v>574</v>
      </c>
      <c r="G8" s="107">
        <v>2036272</v>
      </c>
      <c r="H8" s="107">
        <v>305</v>
      </c>
      <c r="I8" s="107">
        <v>1539583</v>
      </c>
      <c r="J8" s="107">
        <v>13</v>
      </c>
      <c r="K8" s="107">
        <v>41985</v>
      </c>
      <c r="L8" s="107">
        <v>146</v>
      </c>
      <c r="M8" s="107">
        <v>149628</v>
      </c>
    </row>
    <row r="9" spans="1:13" ht="111.95" customHeight="1">
      <c r="A9" s="5" t="s">
        <v>62</v>
      </c>
      <c r="B9" s="107">
        <f t="shared" si="0"/>
        <v>611</v>
      </c>
      <c r="C9" s="107">
        <f t="shared" si="0"/>
        <v>3017288</v>
      </c>
      <c r="D9" s="107">
        <v>0</v>
      </c>
      <c r="E9" s="107">
        <v>0</v>
      </c>
      <c r="F9" s="107">
        <v>129</v>
      </c>
      <c r="G9" s="107">
        <v>662135</v>
      </c>
      <c r="H9" s="107">
        <v>247</v>
      </c>
      <c r="I9" s="107">
        <v>1330518</v>
      </c>
      <c r="J9" s="107">
        <v>9</v>
      </c>
      <c r="K9" s="107">
        <v>31348</v>
      </c>
      <c r="L9" s="107">
        <v>226</v>
      </c>
      <c r="M9" s="107">
        <v>993287</v>
      </c>
    </row>
    <row r="10" spans="1:13" ht="111.95" customHeight="1">
      <c r="A10" s="5" t="s">
        <v>63</v>
      </c>
      <c r="B10" s="107">
        <f t="shared" si="0"/>
        <v>1323</v>
      </c>
      <c r="C10" s="107">
        <f t="shared" si="0"/>
        <v>4617746</v>
      </c>
      <c r="D10" s="107">
        <v>100</v>
      </c>
      <c r="E10" s="107">
        <v>184284</v>
      </c>
      <c r="F10" s="107">
        <v>75</v>
      </c>
      <c r="G10" s="107">
        <v>291569</v>
      </c>
      <c r="H10" s="107">
        <v>279</v>
      </c>
      <c r="I10" s="107">
        <v>1316885</v>
      </c>
      <c r="J10" s="107">
        <v>128</v>
      </c>
      <c r="K10" s="107">
        <v>579421</v>
      </c>
      <c r="L10" s="107">
        <v>741</v>
      </c>
      <c r="M10" s="107">
        <v>2245587</v>
      </c>
    </row>
    <row r="11" spans="1:13" ht="111.95" customHeight="1">
      <c r="A11" s="5" t="s">
        <v>64</v>
      </c>
      <c r="B11" s="107">
        <f t="shared" si="0"/>
        <v>9246</v>
      </c>
      <c r="C11" s="107">
        <f t="shared" si="0"/>
        <v>20959461</v>
      </c>
      <c r="D11" s="107">
        <v>7743</v>
      </c>
      <c r="E11" s="107">
        <v>10712530</v>
      </c>
      <c r="F11" s="107">
        <v>1099</v>
      </c>
      <c r="G11" s="107">
        <v>7819129</v>
      </c>
      <c r="H11" s="107">
        <v>270</v>
      </c>
      <c r="I11" s="107">
        <v>1671924</v>
      </c>
      <c r="J11" s="107">
        <v>4</v>
      </c>
      <c r="K11" s="107">
        <v>25152</v>
      </c>
      <c r="L11" s="107">
        <v>130</v>
      </c>
      <c r="M11" s="107">
        <v>730726</v>
      </c>
    </row>
    <row r="12" spans="1:13" ht="111.95" customHeight="1">
      <c r="A12" s="5" t="s">
        <v>65</v>
      </c>
      <c r="B12" s="107">
        <f t="shared" si="0"/>
        <v>11010</v>
      </c>
      <c r="C12" s="107">
        <f t="shared" si="0"/>
        <v>31345667</v>
      </c>
      <c r="D12" s="107">
        <v>8361</v>
      </c>
      <c r="E12" s="107">
        <v>13446241</v>
      </c>
      <c r="F12" s="107">
        <v>2167</v>
      </c>
      <c r="G12" s="107">
        <v>14473679</v>
      </c>
      <c r="H12" s="107">
        <v>293</v>
      </c>
      <c r="I12" s="107">
        <v>2253662</v>
      </c>
      <c r="J12" s="107">
        <v>26</v>
      </c>
      <c r="K12" s="107">
        <v>107603</v>
      </c>
      <c r="L12" s="107">
        <v>163</v>
      </c>
      <c r="M12" s="107">
        <v>1064482</v>
      </c>
    </row>
    <row r="13" spans="1:13" ht="111.95" customHeight="1">
      <c r="A13" s="5" t="s">
        <v>66</v>
      </c>
      <c r="B13" s="107">
        <f t="shared" si="0"/>
        <v>19455</v>
      </c>
      <c r="C13" s="107">
        <f t="shared" si="0"/>
        <v>35013194</v>
      </c>
      <c r="D13" s="107">
        <v>17357</v>
      </c>
      <c r="E13" s="107">
        <v>22947462</v>
      </c>
      <c r="F13" s="107">
        <v>1728</v>
      </c>
      <c r="G13" s="107">
        <v>10506981</v>
      </c>
      <c r="H13" s="107">
        <v>123</v>
      </c>
      <c r="I13" s="107">
        <v>737486</v>
      </c>
      <c r="J13" s="107">
        <v>53</v>
      </c>
      <c r="K13" s="107">
        <v>328833</v>
      </c>
      <c r="L13" s="107">
        <v>194</v>
      </c>
      <c r="M13" s="107">
        <v>492432</v>
      </c>
    </row>
    <row r="14" spans="1:13" ht="111.95" customHeight="1">
      <c r="A14" s="5" t="s">
        <v>67</v>
      </c>
      <c r="B14" s="107">
        <f t="shared" si="0"/>
        <v>24160</v>
      </c>
      <c r="C14" s="107">
        <f t="shared" si="0"/>
        <v>32744924</v>
      </c>
      <c r="D14" s="107">
        <v>20933</v>
      </c>
      <c r="E14" s="107">
        <v>21206545</v>
      </c>
      <c r="F14" s="107">
        <v>2624</v>
      </c>
      <c r="G14" s="107">
        <v>8992681</v>
      </c>
      <c r="H14" s="107">
        <v>348</v>
      </c>
      <c r="I14" s="107">
        <v>1493353</v>
      </c>
      <c r="J14" s="107">
        <v>77</v>
      </c>
      <c r="K14" s="107">
        <v>437466</v>
      </c>
      <c r="L14" s="107">
        <v>178</v>
      </c>
      <c r="M14" s="107">
        <v>614879</v>
      </c>
    </row>
    <row r="15" spans="1:13" ht="111.95" customHeight="1">
      <c r="A15" s="5" t="s">
        <v>68</v>
      </c>
      <c r="B15" s="107">
        <f t="shared" si="0"/>
        <v>20366</v>
      </c>
      <c r="C15" s="107">
        <f t="shared" si="0"/>
        <v>35927645</v>
      </c>
      <c r="D15" s="107">
        <v>17506</v>
      </c>
      <c r="E15" s="107">
        <v>26200895</v>
      </c>
      <c r="F15" s="107">
        <v>2148</v>
      </c>
      <c r="G15" s="107">
        <v>7039825</v>
      </c>
      <c r="H15" s="107">
        <v>473</v>
      </c>
      <c r="I15" s="107">
        <v>2088193</v>
      </c>
      <c r="J15" s="107">
        <v>108</v>
      </c>
      <c r="K15" s="107">
        <v>442337</v>
      </c>
      <c r="L15" s="107">
        <v>131</v>
      </c>
      <c r="M15" s="107">
        <v>156395</v>
      </c>
    </row>
    <row r="16" spans="1:13" ht="111.95" customHeight="1">
      <c r="A16" s="5" t="s">
        <v>69</v>
      </c>
      <c r="B16" s="107">
        <f t="shared" si="0"/>
        <v>29365</v>
      </c>
      <c r="C16" s="107">
        <f>SUM(E16,G16,I16,K16,M16)</f>
        <v>38480492</v>
      </c>
      <c r="D16" s="107">
        <v>27309</v>
      </c>
      <c r="E16" s="107">
        <v>30903204</v>
      </c>
      <c r="F16" s="107">
        <v>1517</v>
      </c>
      <c r="G16" s="107">
        <v>5321462</v>
      </c>
      <c r="H16" s="107">
        <v>449</v>
      </c>
      <c r="I16" s="107">
        <v>1852107</v>
      </c>
      <c r="J16" s="107">
        <v>49</v>
      </c>
      <c r="K16" s="107">
        <v>265044</v>
      </c>
      <c r="L16" s="107">
        <v>41</v>
      </c>
      <c r="M16" s="107">
        <v>138675</v>
      </c>
    </row>
    <row r="17" spans="1:13" ht="111.95" customHeight="1">
      <c r="A17" s="23" t="s">
        <v>71</v>
      </c>
      <c r="B17" s="136">
        <f>SUM(B5:B16)</f>
        <v>152800</v>
      </c>
      <c r="C17" s="136">
        <f t="shared" ref="C17:M17" si="1">SUM(C5:C16)</f>
        <v>300128590</v>
      </c>
      <c r="D17" s="136">
        <f t="shared" si="1"/>
        <v>130872</v>
      </c>
      <c r="E17" s="136">
        <f t="shared" si="1"/>
        <v>204991474</v>
      </c>
      <c r="F17" s="136">
        <f t="shared" si="1"/>
        <v>15414</v>
      </c>
      <c r="G17" s="137">
        <f t="shared" si="1"/>
        <v>67575065</v>
      </c>
      <c r="H17" s="136">
        <f t="shared" si="1"/>
        <v>3563</v>
      </c>
      <c r="I17" s="137">
        <f t="shared" si="1"/>
        <v>17654022</v>
      </c>
      <c r="J17" s="136">
        <f t="shared" si="1"/>
        <v>498</v>
      </c>
      <c r="K17" s="136">
        <f t="shared" si="1"/>
        <v>2379420</v>
      </c>
      <c r="L17" s="136">
        <f t="shared" si="1"/>
        <v>2453</v>
      </c>
      <c r="M17" s="137">
        <f t="shared" si="1"/>
        <v>7528609</v>
      </c>
    </row>
    <row r="22" spans="1:13" ht="91.15" customHeight="1">
      <c r="C22" s="128"/>
    </row>
  </sheetData>
  <mergeCells count="10">
    <mergeCell ref="L3:M3"/>
    <mergeCell ref="A1:G1"/>
    <mergeCell ref="H1:M1"/>
    <mergeCell ref="A2:M2"/>
    <mergeCell ref="A3:A4"/>
    <mergeCell ref="B3:C3"/>
    <mergeCell ref="D3:E3"/>
    <mergeCell ref="F3:G3"/>
    <mergeCell ref="H3:I3"/>
    <mergeCell ref="J3:K3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14" pageOrder="overThenDown" orientation="portrait" useFirstPageNumber="1" r:id="rId1"/>
  <headerFooter>
    <oddFooter>&amp;C&amp;30&amp;P</oddFooter>
  </headerFooter>
  <colBreaks count="1" manualBreakCount="1">
    <brk id="7" max="16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tabColor rgb="FF7030A0"/>
  </sheetPr>
  <dimension ref="A1:Y34"/>
  <sheetViews>
    <sheetView view="pageBreakPreview" zoomScale="40" zoomScaleSheetLayoutView="40" workbookViewId="0">
      <selection activeCell="K19" sqref="K19"/>
    </sheetView>
  </sheetViews>
  <sheetFormatPr defaultRowHeight="19.5"/>
  <cols>
    <col min="1" max="1" width="17.5" style="1" customWidth="1"/>
    <col min="2" max="2" width="15.125" style="2" customWidth="1"/>
    <col min="3" max="3" width="21.625" style="2" customWidth="1"/>
    <col min="4" max="4" width="12.625" style="2" customWidth="1"/>
    <col min="5" max="5" width="14.125" style="2" customWidth="1"/>
    <col min="6" max="6" width="21.625" style="2" customWidth="1"/>
    <col min="7" max="7" width="11.625" style="2" customWidth="1"/>
    <col min="8" max="8" width="15.125" style="2" customWidth="1"/>
    <col min="9" max="9" width="21.625" style="2" customWidth="1"/>
    <col min="10" max="10" width="11.625" style="2" customWidth="1"/>
    <col min="11" max="11" width="12.125" style="2" customWidth="1"/>
    <col min="12" max="12" width="21.625" style="2" customWidth="1"/>
    <col min="13" max="13" width="14.625" style="2" customWidth="1"/>
    <col min="14" max="14" width="15.125" style="2" customWidth="1"/>
    <col min="15" max="15" width="22.625" style="2" customWidth="1"/>
    <col min="16" max="16" width="14.75" style="2" customWidth="1"/>
    <col min="17" max="17" width="15.125" style="2" customWidth="1"/>
    <col min="18" max="18" width="22.625" style="2" customWidth="1"/>
    <col min="19" max="19" width="14.75" style="2" customWidth="1"/>
    <col min="20" max="20" width="15.125" style="2" customWidth="1"/>
    <col min="21" max="21" width="22.625" style="2" customWidth="1"/>
    <col min="22" max="22" width="14.75" style="2" customWidth="1"/>
    <col min="23" max="23" width="15.125" style="2" customWidth="1"/>
    <col min="24" max="24" width="22.625" style="2" customWidth="1"/>
    <col min="25" max="25" width="14.75" style="2" customWidth="1"/>
  </cols>
  <sheetData>
    <row r="1" spans="1:25" ht="165.75" customHeight="1">
      <c r="A1" s="267" t="s">
        <v>402</v>
      </c>
      <c r="B1" s="267"/>
      <c r="C1" s="267"/>
      <c r="D1" s="267"/>
      <c r="E1" s="267"/>
      <c r="F1" s="267"/>
      <c r="G1" s="267"/>
      <c r="H1" s="267"/>
      <c r="I1" s="267"/>
      <c r="J1" s="267"/>
      <c r="K1" s="267"/>
      <c r="L1" s="267"/>
      <c r="M1" s="267"/>
      <c r="N1" s="268" t="s">
        <v>79</v>
      </c>
      <c r="O1" s="268"/>
      <c r="P1" s="268"/>
      <c r="Q1" s="268"/>
      <c r="R1" s="268"/>
      <c r="S1" s="268"/>
      <c r="T1" s="268"/>
      <c r="U1" s="268"/>
      <c r="V1" s="268"/>
      <c r="W1" s="268"/>
      <c r="X1" s="268"/>
      <c r="Y1" s="268"/>
    </row>
    <row r="2" spans="1:25" ht="39.950000000000003" customHeight="1">
      <c r="A2" s="266" t="s">
        <v>81</v>
      </c>
      <c r="B2" s="266"/>
      <c r="C2" s="266"/>
      <c r="D2" s="266"/>
      <c r="E2" s="266"/>
      <c r="F2" s="266"/>
      <c r="G2" s="266"/>
      <c r="H2" s="266"/>
      <c r="I2" s="266"/>
      <c r="J2" s="266"/>
      <c r="K2" s="266"/>
      <c r="L2" s="266"/>
      <c r="M2" s="266"/>
      <c r="N2" s="266"/>
      <c r="O2" s="266"/>
      <c r="P2" s="266"/>
      <c r="Q2" s="266"/>
      <c r="R2" s="266"/>
      <c r="S2" s="266"/>
      <c r="T2" s="266"/>
      <c r="U2" s="266"/>
      <c r="V2" s="266"/>
      <c r="W2" s="266"/>
      <c r="X2" s="266"/>
      <c r="Y2" s="266"/>
    </row>
    <row r="3" spans="1:25" ht="97.5" customHeight="1">
      <c r="A3" s="289" t="s">
        <v>18</v>
      </c>
      <c r="B3" s="272" t="s">
        <v>0</v>
      </c>
      <c r="C3" s="273"/>
      <c r="D3" s="274"/>
      <c r="E3" s="272" t="s">
        <v>82</v>
      </c>
      <c r="F3" s="273"/>
      <c r="G3" s="274"/>
      <c r="H3" s="272" t="s">
        <v>83</v>
      </c>
      <c r="I3" s="273"/>
      <c r="J3" s="274"/>
      <c r="K3" s="272" t="s">
        <v>84</v>
      </c>
      <c r="L3" s="273"/>
      <c r="M3" s="274"/>
      <c r="N3" s="272" t="s">
        <v>85</v>
      </c>
      <c r="O3" s="273"/>
      <c r="P3" s="274"/>
      <c r="Q3" s="272" t="s">
        <v>86</v>
      </c>
      <c r="R3" s="273"/>
      <c r="S3" s="274"/>
      <c r="T3" s="272" t="s">
        <v>87</v>
      </c>
      <c r="U3" s="273"/>
      <c r="V3" s="274"/>
      <c r="W3" s="272" t="s">
        <v>88</v>
      </c>
      <c r="X3" s="273"/>
      <c r="Y3" s="274"/>
    </row>
    <row r="4" spans="1:25" ht="97.5" customHeight="1">
      <c r="A4" s="290"/>
      <c r="B4" s="93" t="s">
        <v>5</v>
      </c>
      <c r="C4" s="93" t="s">
        <v>89</v>
      </c>
      <c r="D4" s="238" t="s">
        <v>90</v>
      </c>
      <c r="E4" s="93" t="s">
        <v>5</v>
      </c>
      <c r="F4" s="93" t="s">
        <v>89</v>
      </c>
      <c r="G4" s="238" t="s">
        <v>90</v>
      </c>
      <c r="H4" s="93" t="s">
        <v>5</v>
      </c>
      <c r="I4" s="93" t="s">
        <v>89</v>
      </c>
      <c r="J4" s="238" t="s">
        <v>90</v>
      </c>
      <c r="K4" s="237" t="s">
        <v>5</v>
      </c>
      <c r="L4" s="93" t="s">
        <v>89</v>
      </c>
      <c r="M4" s="238" t="s">
        <v>90</v>
      </c>
      <c r="N4" s="93" t="s">
        <v>5</v>
      </c>
      <c r="O4" s="93" t="s">
        <v>89</v>
      </c>
      <c r="P4" s="93" t="s">
        <v>90</v>
      </c>
      <c r="Q4" s="93" t="s">
        <v>5</v>
      </c>
      <c r="R4" s="93" t="s">
        <v>89</v>
      </c>
      <c r="S4" s="93" t="s">
        <v>90</v>
      </c>
      <c r="T4" s="93" t="s">
        <v>5</v>
      </c>
      <c r="U4" s="93" t="s">
        <v>89</v>
      </c>
      <c r="V4" s="93" t="s">
        <v>90</v>
      </c>
      <c r="W4" s="93" t="s">
        <v>5</v>
      </c>
      <c r="X4" s="93" t="s">
        <v>89</v>
      </c>
      <c r="Y4" s="93" t="s">
        <v>90</v>
      </c>
    </row>
    <row r="5" spans="1:25" ht="111.95" customHeight="1">
      <c r="A5" s="5" t="s">
        <v>58</v>
      </c>
      <c r="B5" s="3">
        <f>SUM(E5,H5,K5,N5,Q5,T5,W5,B22,E22,H22,K22,N22,Q22,T22,W22)</f>
        <v>15293.000000000002</v>
      </c>
      <c r="C5" s="3">
        <f t="shared" ref="C5:C16" si="0">SUM(F5,I5,L5,O5,R5,U5,X5,C22,F22,I22,L22,O22,R22,U22,X22)</f>
        <v>36134345</v>
      </c>
      <c r="D5" s="157">
        <f>IF(B5=0,0,((C5/B5)))</f>
        <v>2362.8029163669648</v>
      </c>
      <c r="E5" s="154">
        <v>10098.036</v>
      </c>
      <c r="F5" s="154">
        <v>24184802.300000001</v>
      </c>
      <c r="G5" s="216">
        <f>IF(E5=0,0,((F5/E5)))</f>
        <v>2395.0006020972792</v>
      </c>
      <c r="H5" s="154">
        <v>1643.5139999999999</v>
      </c>
      <c r="I5" s="154">
        <v>5583684.2000000002</v>
      </c>
      <c r="J5" s="216">
        <f>IF(H5=0,0,((I5/H5)))</f>
        <v>3397.405924135724</v>
      </c>
      <c r="K5" s="220">
        <v>20.824000000000002</v>
      </c>
      <c r="L5" s="172">
        <v>147533</v>
      </c>
      <c r="M5" s="160">
        <f>IF(K5=0,0,((L5/K5)))</f>
        <v>7084.7579715712636</v>
      </c>
      <c r="N5" s="160">
        <v>18.36</v>
      </c>
      <c r="O5" s="160">
        <v>168447</v>
      </c>
      <c r="P5" s="160">
        <f>O5/N5</f>
        <v>9174.67320261438</v>
      </c>
      <c r="Q5" s="160">
        <v>910.70399999999995</v>
      </c>
      <c r="R5" s="160">
        <v>752800</v>
      </c>
      <c r="S5" s="160">
        <f>R5/Q5</f>
        <v>826.6132574360056</v>
      </c>
      <c r="T5" s="154">
        <v>1218.8699999999999</v>
      </c>
      <c r="U5" s="154">
        <v>1213187.7</v>
      </c>
      <c r="V5" s="155">
        <f>IF(T5=0,0,((U5/T5)))</f>
        <v>995.33805902188101</v>
      </c>
      <c r="W5" s="154">
        <v>403.33199999999999</v>
      </c>
      <c r="X5" s="154">
        <v>1122723.8</v>
      </c>
      <c r="Y5" s="155">
        <f>IF(W5=0,0,((X5/W5)))</f>
        <v>2783.6219293286922</v>
      </c>
    </row>
    <row r="6" spans="1:25" ht="111.95" customHeight="1">
      <c r="A6" s="5" t="s">
        <v>59</v>
      </c>
      <c r="B6" s="3">
        <f t="shared" ref="B6:B9" si="1">SUM(E6,H6,K6,N6,Q6,T6,W6,B23,E23,H23,K23,N23,Q23,T23,W23)</f>
        <v>10632</v>
      </c>
      <c r="C6" s="3">
        <f t="shared" si="0"/>
        <v>31586244</v>
      </c>
      <c r="D6" s="157">
        <f t="shared" ref="D6:D17" si="2">IF(B6=0,0,((C6/B6)))</f>
        <v>2970.8656884875845</v>
      </c>
      <c r="E6" s="154">
        <v>5937.2219999999998</v>
      </c>
      <c r="F6" s="154">
        <v>12029529.300000001</v>
      </c>
      <c r="G6" s="216">
        <f t="shared" ref="G6:G16" si="3">IF(E6=0,0,((F6/E6)))</f>
        <v>2026.1208524794931</v>
      </c>
      <c r="H6" s="154">
        <v>1216.692</v>
      </c>
      <c r="I6" s="154">
        <v>4651544.5</v>
      </c>
      <c r="J6" s="216">
        <f t="shared" ref="J6:J16" si="4">IF(H6=0,0,((I6/H6)))</f>
        <v>3823.1076558405907</v>
      </c>
      <c r="K6" s="221">
        <v>14.430999999999999</v>
      </c>
      <c r="L6" s="173">
        <v>76291</v>
      </c>
      <c r="M6" s="161">
        <f t="shared" ref="M6:M16" si="5">IF(K6=0,0,((L6/K6)))</f>
        <v>5286.6052248631422</v>
      </c>
      <c r="N6" s="161">
        <v>26.1</v>
      </c>
      <c r="O6" s="161">
        <v>226278</v>
      </c>
      <c r="P6" s="174">
        <f t="shared" ref="P6:P16" si="6">O6/N6</f>
        <v>8669.6551724137935</v>
      </c>
      <c r="Q6" s="161">
        <v>103.14</v>
      </c>
      <c r="R6" s="161">
        <v>81109.100000000006</v>
      </c>
      <c r="S6" s="161">
        <f t="shared" ref="S6:S16" si="7">R6/Q6</f>
        <v>786.39809967035103</v>
      </c>
      <c r="T6" s="154">
        <v>727.38</v>
      </c>
      <c r="U6" s="154">
        <v>735515.3</v>
      </c>
      <c r="V6" s="155">
        <f t="shared" ref="V6:V16" si="8">IF(T6=0,0,((U6/T6)))</f>
        <v>1011.1843878027992</v>
      </c>
      <c r="W6" s="154">
        <v>1775.8679999999999</v>
      </c>
      <c r="X6" s="154">
        <v>11392241.699999999</v>
      </c>
      <c r="Y6" s="155">
        <f t="shared" ref="Y6:Y16" si="9">IF(W6=0,0,((X6/W6)))</f>
        <v>6415.0272993263006</v>
      </c>
    </row>
    <row r="7" spans="1:25" ht="111.95" customHeight="1">
      <c r="A7" s="5" t="s">
        <v>60</v>
      </c>
      <c r="B7" s="3">
        <f>SUM(E7,H7,K7,N7,Q7,T7,W7,B24,E24,H24,K24,N24,Q24,T24,W24)</f>
        <v>6376.0000000000018</v>
      </c>
      <c r="C7" s="3">
        <f t="shared" si="0"/>
        <v>18668841</v>
      </c>
      <c r="D7" s="157">
        <f t="shared" si="2"/>
        <v>2927.9863550815548</v>
      </c>
      <c r="E7" s="154">
        <v>2947.2420000000002</v>
      </c>
      <c r="F7" s="154">
        <v>4585249.5999999996</v>
      </c>
      <c r="G7" s="216">
        <f t="shared" si="3"/>
        <v>1555.7764174099036</v>
      </c>
      <c r="H7" s="154">
        <v>830.53800000000001</v>
      </c>
      <c r="I7" s="154">
        <v>3264027</v>
      </c>
      <c r="J7" s="216">
        <f t="shared" si="4"/>
        <v>3930.0152431315605</v>
      </c>
      <c r="K7" s="221">
        <v>14.365</v>
      </c>
      <c r="L7" s="173">
        <v>94018</v>
      </c>
      <c r="M7" s="161">
        <f t="shared" si="5"/>
        <v>6544.9356073790459</v>
      </c>
      <c r="N7" s="161">
        <v>71.981999999999999</v>
      </c>
      <c r="O7" s="161">
        <v>460937</v>
      </c>
      <c r="P7" s="174">
        <f t="shared" si="6"/>
        <v>6403.5036536912003</v>
      </c>
      <c r="Q7" s="161">
        <v>520.25400000000002</v>
      </c>
      <c r="R7" s="161">
        <v>367044</v>
      </c>
      <c r="S7" s="161">
        <f t="shared" si="7"/>
        <v>705.50923202897047</v>
      </c>
      <c r="T7" s="154">
        <v>194.42400000000001</v>
      </c>
      <c r="U7" s="154">
        <v>218571.1</v>
      </c>
      <c r="V7" s="155">
        <f t="shared" si="8"/>
        <v>1124.1981442620252</v>
      </c>
      <c r="W7" s="154">
        <v>700.11599999999999</v>
      </c>
      <c r="X7" s="154">
        <v>6207883.5999999996</v>
      </c>
      <c r="Y7" s="155">
        <f t="shared" si="9"/>
        <v>8866.935764930382</v>
      </c>
    </row>
    <row r="8" spans="1:25" ht="111.95" customHeight="1">
      <c r="A8" s="5" t="s">
        <v>61</v>
      </c>
      <c r="B8" s="3">
        <f t="shared" si="1"/>
        <v>4963</v>
      </c>
      <c r="C8" s="3">
        <f t="shared" si="0"/>
        <v>11632740</v>
      </c>
      <c r="D8" s="157">
        <f t="shared" si="2"/>
        <v>2343.8928067700986</v>
      </c>
      <c r="E8" s="154">
        <v>2147.8679999999999</v>
      </c>
      <c r="F8" s="154">
        <v>4379738.4000000004</v>
      </c>
      <c r="G8" s="216">
        <f t="shared" si="3"/>
        <v>2039.109665957126</v>
      </c>
      <c r="H8" s="154">
        <v>206.45400000000001</v>
      </c>
      <c r="I8" s="154">
        <v>760193.5</v>
      </c>
      <c r="J8" s="216">
        <f t="shared" si="4"/>
        <v>3682.1446908270123</v>
      </c>
      <c r="K8" s="221">
        <v>0.92200000000000004</v>
      </c>
      <c r="L8" s="173">
        <v>7105</v>
      </c>
      <c r="M8" s="174">
        <f t="shared" si="5"/>
        <v>7706.0737527114961</v>
      </c>
      <c r="N8" s="161">
        <v>99.575999999999993</v>
      </c>
      <c r="O8" s="161">
        <v>734730</v>
      </c>
      <c r="P8" s="161">
        <f t="shared" si="6"/>
        <v>7378.5852012533142</v>
      </c>
      <c r="Q8" s="161">
        <v>736.53</v>
      </c>
      <c r="R8" s="161">
        <v>697249.6</v>
      </c>
      <c r="S8" s="161">
        <f t="shared" si="7"/>
        <v>946.66829592820386</v>
      </c>
      <c r="T8" s="154">
        <v>152.79</v>
      </c>
      <c r="U8" s="154">
        <v>163846</v>
      </c>
      <c r="V8" s="155">
        <f t="shared" si="8"/>
        <v>1072.3607565940181</v>
      </c>
      <c r="W8" s="154">
        <v>379.77</v>
      </c>
      <c r="X8" s="154">
        <v>429947.2</v>
      </c>
      <c r="Y8" s="155">
        <f t="shared" si="9"/>
        <v>1132.1252336940781</v>
      </c>
    </row>
    <row r="9" spans="1:25" ht="111.95" customHeight="1">
      <c r="A9" s="5" t="s">
        <v>62</v>
      </c>
      <c r="B9" s="3">
        <f t="shared" si="1"/>
        <v>611</v>
      </c>
      <c r="C9" s="3">
        <f t="shared" si="0"/>
        <v>3017288</v>
      </c>
      <c r="D9" s="157">
        <f t="shared" si="2"/>
        <v>4938.2782324058917</v>
      </c>
      <c r="E9" s="154">
        <v>90.135999999999996</v>
      </c>
      <c r="F9" s="154">
        <v>408896.5</v>
      </c>
      <c r="G9" s="216">
        <f t="shared" si="3"/>
        <v>4536.4393804917017</v>
      </c>
      <c r="H9" s="154">
        <v>1.71</v>
      </c>
      <c r="I9" s="154">
        <v>3738</v>
      </c>
      <c r="J9" s="216">
        <f t="shared" si="4"/>
        <v>2185.9649122807018</v>
      </c>
      <c r="K9" s="221">
        <v>4.25</v>
      </c>
      <c r="L9" s="173">
        <v>29626</v>
      </c>
      <c r="M9" s="161">
        <f t="shared" si="5"/>
        <v>6970.8235294117649</v>
      </c>
      <c r="N9" s="161">
        <v>103.176</v>
      </c>
      <c r="O9" s="161">
        <v>766452</v>
      </c>
      <c r="P9" s="161">
        <f t="shared" si="6"/>
        <v>7428.5880437310998</v>
      </c>
      <c r="Q9" s="161">
        <v>40.716000000000001</v>
      </c>
      <c r="R9" s="161">
        <v>46147.5</v>
      </c>
      <c r="S9" s="161">
        <f t="shared" si="7"/>
        <v>1133.3996463306808</v>
      </c>
      <c r="T9" s="154">
        <v>19.763999999999999</v>
      </c>
      <c r="U9" s="154">
        <v>30885</v>
      </c>
      <c r="V9" s="155">
        <f t="shared" si="8"/>
        <v>1562.6897389192472</v>
      </c>
      <c r="W9" s="154">
        <v>47.171999999999997</v>
      </c>
      <c r="X9" s="154">
        <v>383582</v>
      </c>
      <c r="Y9" s="155">
        <f t="shared" si="9"/>
        <v>8131.5610955651664</v>
      </c>
    </row>
    <row r="10" spans="1:25" ht="111.95" customHeight="1">
      <c r="A10" s="5" t="s">
        <v>63</v>
      </c>
      <c r="B10" s="3">
        <f>SUM(E10,H10,K10,N10,Q10,T10,W10,B27,E27,H27,K27,N27,Q27,T27,W27)</f>
        <v>1323</v>
      </c>
      <c r="C10" s="3">
        <f t="shared" si="0"/>
        <v>4617746</v>
      </c>
      <c r="D10" s="157">
        <f t="shared" si="2"/>
        <v>3490.3597883597886</v>
      </c>
      <c r="E10" s="154">
        <v>182.7</v>
      </c>
      <c r="F10" s="154">
        <v>677998.6</v>
      </c>
      <c r="G10" s="216">
        <f t="shared" si="3"/>
        <v>3710.9939792008759</v>
      </c>
      <c r="H10" s="154">
        <v>8.1</v>
      </c>
      <c r="I10" s="154">
        <v>15125</v>
      </c>
      <c r="J10" s="216">
        <f t="shared" si="4"/>
        <v>1867.2839506172841</v>
      </c>
      <c r="K10" s="221">
        <v>140.13900000000001</v>
      </c>
      <c r="L10" s="173">
        <v>646719.5</v>
      </c>
      <c r="M10" s="161">
        <f t="shared" si="5"/>
        <v>4614.8431200450977</v>
      </c>
      <c r="N10" s="161">
        <v>37.26</v>
      </c>
      <c r="O10" s="161">
        <v>322095</v>
      </c>
      <c r="P10" s="161">
        <f t="shared" si="6"/>
        <v>8644.5249597423517</v>
      </c>
      <c r="Q10" s="161">
        <v>456.58800000000002</v>
      </c>
      <c r="R10" s="161">
        <v>553315.1</v>
      </c>
      <c r="S10" s="161">
        <f t="shared" si="7"/>
        <v>1211.8476613489622</v>
      </c>
      <c r="T10" s="154">
        <v>1.9079999999999999</v>
      </c>
      <c r="U10" s="154">
        <v>2008</v>
      </c>
      <c r="V10" s="155">
        <f t="shared" si="8"/>
        <v>1052.4109014675053</v>
      </c>
      <c r="W10" s="154">
        <v>278.68799999999999</v>
      </c>
      <c r="X10" s="154">
        <v>1588452.5</v>
      </c>
      <c r="Y10" s="155">
        <f t="shared" si="9"/>
        <v>5699.7520524744523</v>
      </c>
    </row>
    <row r="11" spans="1:25" ht="111.95" customHeight="1">
      <c r="A11" s="5" t="s">
        <v>64</v>
      </c>
      <c r="B11" s="3">
        <f>SUM(E11,H11,K11,N11,Q11,T11,W11,B28,E28,H28,K28,N28,Q28,T28,W28)</f>
        <v>9246.0000000000018</v>
      </c>
      <c r="C11" s="3">
        <f t="shared" si="0"/>
        <v>20959461</v>
      </c>
      <c r="D11" s="157">
        <f t="shared" si="2"/>
        <v>2266.8679428942241</v>
      </c>
      <c r="E11" s="154">
        <v>2530.0419999999999</v>
      </c>
      <c r="F11" s="154">
        <v>4645688.9000000004</v>
      </c>
      <c r="G11" s="216">
        <f t="shared" si="3"/>
        <v>1836.2101893960655</v>
      </c>
      <c r="H11" s="154">
        <v>8.2080000000000002</v>
      </c>
      <c r="I11" s="154">
        <v>13337</v>
      </c>
      <c r="J11" s="216">
        <f t="shared" si="4"/>
        <v>1624.8781676413255</v>
      </c>
      <c r="K11" s="221">
        <v>1027.7360000000001</v>
      </c>
      <c r="L11" s="173">
        <v>7634240</v>
      </c>
      <c r="M11" s="161">
        <f t="shared" si="5"/>
        <v>7428.2111359337414</v>
      </c>
      <c r="N11" s="161">
        <v>125.76600000000001</v>
      </c>
      <c r="O11" s="161">
        <v>1159208</v>
      </c>
      <c r="P11" s="174">
        <f t="shared" si="6"/>
        <v>9217.1811141325943</v>
      </c>
      <c r="Q11" s="161">
        <v>4869.384</v>
      </c>
      <c r="R11" s="161">
        <v>5129977.9000000004</v>
      </c>
      <c r="S11" s="161">
        <f t="shared" si="7"/>
        <v>1053.5168103398705</v>
      </c>
      <c r="T11" s="154">
        <v>7.11</v>
      </c>
      <c r="U11" s="154">
        <v>6351</v>
      </c>
      <c r="V11" s="155">
        <f t="shared" si="8"/>
        <v>893.24894514767925</v>
      </c>
      <c r="W11" s="154">
        <v>282.7</v>
      </c>
      <c r="X11" s="154">
        <v>1267706</v>
      </c>
      <c r="Y11" s="155">
        <f t="shared" si="9"/>
        <v>4484.2801556420236</v>
      </c>
    </row>
    <row r="12" spans="1:25" ht="111.95" customHeight="1">
      <c r="A12" s="5" t="s">
        <v>65</v>
      </c>
      <c r="B12" s="3">
        <f t="shared" ref="B12:B16" si="10">SUM(E12,H12,K12,N12,Q12,T12,W12,B29,E29,H29,K29,N29,Q29,T29,W29)</f>
        <v>11010.000000000002</v>
      </c>
      <c r="C12" s="3">
        <f t="shared" si="0"/>
        <v>31345666.000000004</v>
      </c>
      <c r="D12" s="157">
        <f t="shared" si="2"/>
        <v>2847.0178019981831</v>
      </c>
      <c r="E12" s="154">
        <v>5603.366</v>
      </c>
      <c r="F12" s="154">
        <v>10057179.699999999</v>
      </c>
      <c r="G12" s="216">
        <f t="shared" si="3"/>
        <v>1794.8461157097358</v>
      </c>
      <c r="H12" s="154">
        <v>114.726</v>
      </c>
      <c r="I12" s="154">
        <v>128916.2</v>
      </c>
      <c r="J12" s="216">
        <f t="shared" si="4"/>
        <v>1123.6877429702072</v>
      </c>
      <c r="K12" s="221">
        <v>2027.3620000000001</v>
      </c>
      <c r="L12" s="242">
        <v>14754125.699999999</v>
      </c>
      <c r="M12" s="174">
        <f t="shared" si="5"/>
        <v>7277.4993809689631</v>
      </c>
      <c r="N12" s="161">
        <v>224.71199999999999</v>
      </c>
      <c r="O12" s="161">
        <v>2046142</v>
      </c>
      <c r="P12" s="174">
        <f t="shared" si="6"/>
        <v>9105.6196375805484</v>
      </c>
      <c r="Q12" s="161">
        <v>2072.7959999999998</v>
      </c>
      <c r="R12" s="161">
        <v>1771890.8</v>
      </c>
      <c r="S12" s="161">
        <f t="shared" si="7"/>
        <v>854.83125208655372</v>
      </c>
      <c r="T12" s="154">
        <v>148.09800000000001</v>
      </c>
      <c r="U12" s="154">
        <v>192916.1</v>
      </c>
      <c r="V12" s="155">
        <f t="shared" si="8"/>
        <v>1302.6246134316466</v>
      </c>
      <c r="W12" s="154">
        <v>426.22</v>
      </c>
      <c r="X12" s="154">
        <v>1157059.8</v>
      </c>
      <c r="Y12" s="155">
        <f t="shared" si="9"/>
        <v>2714.7008587114633</v>
      </c>
    </row>
    <row r="13" spans="1:25" ht="111.95" customHeight="1">
      <c r="A13" s="5" t="s">
        <v>66</v>
      </c>
      <c r="B13" s="3">
        <f t="shared" si="10"/>
        <v>19454.999999999996</v>
      </c>
      <c r="C13" s="3">
        <f t="shared" si="0"/>
        <v>35013193</v>
      </c>
      <c r="D13" s="157">
        <f t="shared" si="2"/>
        <v>1799.7015163197125</v>
      </c>
      <c r="E13" s="154">
        <v>12597.157999999999</v>
      </c>
      <c r="F13" s="154">
        <v>19099171.5</v>
      </c>
      <c r="G13" s="216">
        <f t="shared" si="3"/>
        <v>1516.1492377883965</v>
      </c>
      <c r="H13" s="154">
        <v>405.80399999999997</v>
      </c>
      <c r="I13" s="154">
        <v>432765.7</v>
      </c>
      <c r="J13" s="216">
        <f t="shared" si="4"/>
        <v>1066.4402026594121</v>
      </c>
      <c r="K13" s="221">
        <v>1494.848</v>
      </c>
      <c r="L13" s="173">
        <v>9852218.5999999996</v>
      </c>
      <c r="M13" s="161">
        <f t="shared" si="5"/>
        <v>6590.782875583337</v>
      </c>
      <c r="N13" s="161">
        <v>65.231999999999999</v>
      </c>
      <c r="O13" s="161">
        <v>553537</v>
      </c>
      <c r="P13" s="161">
        <f t="shared" si="6"/>
        <v>8485.6665440274719</v>
      </c>
      <c r="Q13" s="161">
        <v>3955.1579999999999</v>
      </c>
      <c r="R13" s="161">
        <v>2870205.5</v>
      </c>
      <c r="S13" s="161">
        <f t="shared" si="7"/>
        <v>725.68668558879324</v>
      </c>
      <c r="T13" s="154">
        <v>41.777999999999999</v>
      </c>
      <c r="U13" s="154">
        <v>73249</v>
      </c>
      <c r="V13" s="155">
        <f t="shared" si="8"/>
        <v>1753.2912058978411</v>
      </c>
      <c r="W13" s="154">
        <v>506.18200000000002</v>
      </c>
      <c r="X13" s="154">
        <v>989004.1</v>
      </c>
      <c r="Y13" s="155">
        <f t="shared" si="9"/>
        <v>1953.8507888466993</v>
      </c>
    </row>
    <row r="14" spans="1:25" ht="111.95" customHeight="1">
      <c r="A14" s="5" t="s">
        <v>67</v>
      </c>
      <c r="B14" s="3">
        <f t="shared" si="10"/>
        <v>24159.999999999996</v>
      </c>
      <c r="C14" s="3">
        <f t="shared" si="0"/>
        <v>32744924</v>
      </c>
      <c r="D14" s="157">
        <f t="shared" si="2"/>
        <v>1355.3362582781458</v>
      </c>
      <c r="E14" s="154">
        <v>15647.441999999999</v>
      </c>
      <c r="F14" s="154">
        <v>17989238.199999999</v>
      </c>
      <c r="G14" s="216">
        <f t="shared" si="3"/>
        <v>1149.6600019351406</v>
      </c>
      <c r="H14" s="154">
        <v>1202.442</v>
      </c>
      <c r="I14" s="154">
        <v>2937498.4</v>
      </c>
      <c r="J14" s="216">
        <f t="shared" si="4"/>
        <v>2442.9439424105276</v>
      </c>
      <c r="K14" s="221">
        <v>767.73400000000004</v>
      </c>
      <c r="L14" s="173">
        <v>4243224.0999999996</v>
      </c>
      <c r="M14" s="161">
        <f t="shared" si="5"/>
        <v>5526.9456608669143</v>
      </c>
      <c r="N14" s="161">
        <v>63.143999999999998</v>
      </c>
      <c r="O14" s="161">
        <v>577950</v>
      </c>
      <c r="P14" s="161">
        <f t="shared" si="6"/>
        <v>9152.8886354998103</v>
      </c>
      <c r="Q14" s="161">
        <v>2429.8679999999999</v>
      </c>
      <c r="R14" s="161">
        <v>1651882.3</v>
      </c>
      <c r="S14" s="161">
        <f t="shared" si="7"/>
        <v>679.82388343728962</v>
      </c>
      <c r="T14" s="154">
        <v>10.494</v>
      </c>
      <c r="U14" s="154">
        <v>22825</v>
      </c>
      <c r="V14" s="155">
        <f t="shared" si="8"/>
        <v>2175.0524109014677</v>
      </c>
      <c r="W14" s="154">
        <v>610.30600000000004</v>
      </c>
      <c r="X14" s="154">
        <v>1666833.1</v>
      </c>
      <c r="Y14" s="155">
        <f t="shared" si="9"/>
        <v>2731.1432297896463</v>
      </c>
    </row>
    <row r="15" spans="1:25" ht="111.95" customHeight="1">
      <c r="A15" s="5" t="s">
        <v>68</v>
      </c>
      <c r="B15" s="3">
        <f t="shared" si="10"/>
        <v>20366</v>
      </c>
      <c r="C15" s="3">
        <f t="shared" si="0"/>
        <v>35927645</v>
      </c>
      <c r="D15" s="157">
        <f t="shared" si="2"/>
        <v>1764.0992340174801</v>
      </c>
      <c r="E15" s="154">
        <v>14291.172</v>
      </c>
      <c r="F15" s="154">
        <v>21909482.800000001</v>
      </c>
      <c r="G15" s="216">
        <f t="shared" si="3"/>
        <v>1533.0780988431179</v>
      </c>
      <c r="H15" s="154">
        <v>770.45399999999995</v>
      </c>
      <c r="I15" s="154">
        <v>2856428.2</v>
      </c>
      <c r="J15" s="216">
        <f t="shared" si="4"/>
        <v>3707.4610554296564</v>
      </c>
      <c r="K15" s="221">
        <v>113.369</v>
      </c>
      <c r="L15" s="173">
        <v>513149</v>
      </c>
      <c r="M15" s="161">
        <f t="shared" si="5"/>
        <v>4526.360821741393</v>
      </c>
      <c r="N15" s="161">
        <v>97.343999999999994</v>
      </c>
      <c r="O15" s="161">
        <v>783783</v>
      </c>
      <c r="P15" s="161">
        <f t="shared" si="6"/>
        <v>8051.6826923076924</v>
      </c>
      <c r="Q15" s="161">
        <v>1718.616</v>
      </c>
      <c r="R15" s="161">
        <v>1689402.7</v>
      </c>
      <c r="S15" s="161">
        <f t="shared" si="7"/>
        <v>983.00184567116798</v>
      </c>
      <c r="T15" s="154">
        <v>879.18600000000004</v>
      </c>
      <c r="U15" s="154">
        <v>1411715.5</v>
      </c>
      <c r="V15" s="155">
        <f t="shared" si="8"/>
        <v>1605.7074384714952</v>
      </c>
      <c r="W15" s="154">
        <v>1211.874</v>
      </c>
      <c r="X15" s="154">
        <v>2684873.7</v>
      </c>
      <c r="Y15" s="155">
        <f t="shared" si="9"/>
        <v>2215.4726481465896</v>
      </c>
    </row>
    <row r="16" spans="1:25" ht="111.95" customHeight="1">
      <c r="A16" s="5" t="s">
        <v>69</v>
      </c>
      <c r="B16" s="3">
        <f t="shared" si="10"/>
        <v>29364.923999999999</v>
      </c>
      <c r="C16" s="3">
        <f t="shared" si="0"/>
        <v>38480497.200000003</v>
      </c>
      <c r="D16" s="157">
        <f t="shared" si="2"/>
        <v>1310.4238648804269</v>
      </c>
      <c r="E16" s="154">
        <v>23836</v>
      </c>
      <c r="F16" s="154">
        <f>25872252-1000</f>
        <v>25871252</v>
      </c>
      <c r="G16" s="216">
        <f t="shared" si="3"/>
        <v>1085.3856351736868</v>
      </c>
      <c r="H16" s="154">
        <v>431.47800000000001</v>
      </c>
      <c r="I16" s="154">
        <v>1829827</v>
      </c>
      <c r="J16" s="219">
        <f t="shared" si="4"/>
        <v>4240.8349904282486</v>
      </c>
      <c r="K16" s="222">
        <v>10</v>
      </c>
      <c r="L16" s="175">
        <v>62150</v>
      </c>
      <c r="M16" s="162">
        <f t="shared" si="5"/>
        <v>6215</v>
      </c>
      <c r="N16" s="162">
        <v>39.6</v>
      </c>
      <c r="O16" s="162">
        <v>358116</v>
      </c>
      <c r="P16" s="162">
        <f t="shared" si="6"/>
        <v>9043.3333333333321</v>
      </c>
      <c r="Q16" s="162">
        <v>1185</v>
      </c>
      <c r="R16" s="163">
        <v>1112331.8</v>
      </c>
      <c r="S16" s="162">
        <f t="shared" si="7"/>
        <v>938.67662447257385</v>
      </c>
      <c r="T16" s="154">
        <v>1785.528</v>
      </c>
      <c r="U16" s="154">
        <v>3019366</v>
      </c>
      <c r="V16" s="171">
        <f t="shared" si="8"/>
        <v>1691.0213673490418</v>
      </c>
      <c r="W16" s="154">
        <v>497</v>
      </c>
      <c r="X16" s="154">
        <v>1628913.9</v>
      </c>
      <c r="Y16" s="171">
        <f t="shared" si="9"/>
        <v>3277.4927565392354</v>
      </c>
    </row>
    <row r="17" spans="1:25" ht="111.95" customHeight="1">
      <c r="A17" s="23" t="s">
        <v>71</v>
      </c>
      <c r="B17" s="243">
        <f>SUM(B5:B16)</f>
        <v>152799.924</v>
      </c>
      <c r="C17" s="244">
        <f>SUM(C5:C16)</f>
        <v>300128590.19999999</v>
      </c>
      <c r="D17" s="158">
        <f t="shared" si="2"/>
        <v>1964.1933211956309</v>
      </c>
      <c r="E17" s="245">
        <f>SUM(E5:E16)</f>
        <v>95908.384000000005</v>
      </c>
      <c r="F17" s="245">
        <f>SUM(F5:F16)</f>
        <v>145838227.80000001</v>
      </c>
      <c r="G17" s="246">
        <f t="shared" ref="G17" si="11">IF(E17=0,0,((F17/E17)))</f>
        <v>1520.5993649105797</v>
      </c>
      <c r="H17" s="245">
        <f t="shared" ref="H17:W17" si="12">SUM(H5:H16)</f>
        <v>6840.12</v>
      </c>
      <c r="I17" s="245">
        <f>SUM(I5:I16)</f>
        <v>22477084.699999996</v>
      </c>
      <c r="J17" s="246">
        <f t="shared" ref="J17" si="13">IF(H17=0,0,((I17/H17)))</f>
        <v>3286.0658438740834</v>
      </c>
      <c r="K17" s="245">
        <f>SUM(K5:K16)</f>
        <v>5635.9800000000005</v>
      </c>
      <c r="L17" s="245">
        <f>SUM(L5:L16)</f>
        <v>38060399.899999999</v>
      </c>
      <c r="M17" s="158">
        <f t="shared" ref="M17" si="14">IF(K17=0,0,((L17/K17)))</f>
        <v>6753.1112424103694</v>
      </c>
      <c r="N17" s="244">
        <f>SUM(N5:N16)</f>
        <v>972.25200000000007</v>
      </c>
      <c r="O17" s="244">
        <f>SUM(O5:O16)</f>
        <v>8157675</v>
      </c>
      <c r="P17" s="158">
        <f>IF(N17=0,0,((O17/N17)))-1</f>
        <v>8389.4944397131603</v>
      </c>
      <c r="Q17" s="245">
        <f>SUM(Q5:Q16)</f>
        <v>18998.754000000001</v>
      </c>
      <c r="R17" s="245">
        <f>SUM(R5:R16)</f>
        <v>16723356.300000003</v>
      </c>
      <c r="S17" s="158">
        <f t="shared" ref="S17" si="15">IF(Q17=0,0,((R17/Q17)))</f>
        <v>880.23437221198833</v>
      </c>
      <c r="T17" s="245">
        <f>SUM(T5:T16)</f>
        <v>5187.33</v>
      </c>
      <c r="U17" s="245">
        <f>SUM(U5:U16)</f>
        <v>7090435.7000000002</v>
      </c>
      <c r="V17" s="158">
        <f t="shared" ref="V17" si="16">IF(T17=0,0,((U17/T17)))</f>
        <v>1366.8757723144663</v>
      </c>
      <c r="W17" s="245">
        <f t="shared" si="12"/>
        <v>7119.2279999999992</v>
      </c>
      <c r="X17" s="245">
        <f>SUM(X5:X16)</f>
        <v>30519221.400000002</v>
      </c>
      <c r="Y17" s="158">
        <f t="shared" ref="Y17" si="17">IF(W17=0,0,((X17/W17)))</f>
        <v>4286.8723125597335</v>
      </c>
    </row>
    <row r="18" spans="1:25" ht="165.75" customHeight="1">
      <c r="A18" s="298" t="s">
        <v>403</v>
      </c>
      <c r="B18" s="298"/>
      <c r="C18" s="298"/>
      <c r="D18" s="298"/>
      <c r="E18" s="298"/>
      <c r="F18" s="298"/>
      <c r="G18" s="298"/>
      <c r="H18" s="298"/>
      <c r="I18" s="298"/>
      <c r="J18" s="298"/>
      <c r="K18" s="298"/>
      <c r="L18" s="298"/>
      <c r="M18" s="298"/>
      <c r="N18" s="299" t="s">
        <v>80</v>
      </c>
      <c r="O18" s="299"/>
      <c r="P18" s="299"/>
      <c r="Q18" s="299"/>
      <c r="R18" s="299"/>
      <c r="S18" s="299"/>
      <c r="T18" s="299"/>
      <c r="U18" s="299"/>
      <c r="V18" s="299"/>
      <c r="W18" s="299"/>
      <c r="X18" s="299"/>
      <c r="Y18" s="299"/>
    </row>
    <row r="19" spans="1:25" ht="39.950000000000003" customHeight="1">
      <c r="A19" s="266" t="s">
        <v>81</v>
      </c>
      <c r="B19" s="266"/>
      <c r="C19" s="266"/>
      <c r="D19" s="266"/>
      <c r="E19" s="266"/>
      <c r="F19" s="266"/>
      <c r="G19" s="266"/>
      <c r="H19" s="266"/>
      <c r="I19" s="266"/>
      <c r="J19" s="266"/>
      <c r="K19" s="266"/>
      <c r="L19" s="266"/>
      <c r="M19" s="266"/>
      <c r="N19" s="266"/>
      <c r="O19" s="266"/>
      <c r="P19" s="266"/>
      <c r="Q19" s="266"/>
      <c r="R19" s="266"/>
      <c r="S19" s="266"/>
      <c r="T19" s="266"/>
      <c r="U19" s="266"/>
      <c r="V19" s="266"/>
      <c r="W19" s="266"/>
      <c r="X19" s="266"/>
      <c r="Y19" s="266"/>
    </row>
    <row r="20" spans="1:25" ht="97.5" customHeight="1">
      <c r="A20" s="269" t="s">
        <v>18</v>
      </c>
      <c r="B20" s="300" t="s">
        <v>91</v>
      </c>
      <c r="C20" s="301"/>
      <c r="D20" s="302"/>
      <c r="E20" s="300" t="s">
        <v>92</v>
      </c>
      <c r="F20" s="301"/>
      <c r="G20" s="302"/>
      <c r="H20" s="300" t="s">
        <v>93</v>
      </c>
      <c r="I20" s="301"/>
      <c r="J20" s="302"/>
      <c r="K20" s="300" t="s">
        <v>94</v>
      </c>
      <c r="L20" s="301"/>
      <c r="M20" s="302"/>
      <c r="N20" s="300" t="s">
        <v>95</v>
      </c>
      <c r="O20" s="301"/>
      <c r="P20" s="302"/>
      <c r="Q20" s="300" t="s">
        <v>96</v>
      </c>
      <c r="R20" s="301"/>
      <c r="S20" s="302"/>
      <c r="T20" s="300" t="s">
        <v>97</v>
      </c>
      <c r="U20" s="301"/>
      <c r="V20" s="302"/>
      <c r="W20" s="300" t="s">
        <v>98</v>
      </c>
      <c r="X20" s="301"/>
      <c r="Y20" s="301"/>
    </row>
    <row r="21" spans="1:25" ht="97.5" customHeight="1">
      <c r="A21" s="271"/>
      <c r="B21" s="176" t="s">
        <v>5</v>
      </c>
      <c r="C21" s="176" t="s">
        <v>89</v>
      </c>
      <c r="D21" s="247" t="s">
        <v>90</v>
      </c>
      <c r="E21" s="176" t="s">
        <v>350</v>
      </c>
      <c r="F21" s="176" t="s">
        <v>89</v>
      </c>
      <c r="G21" s="247" t="s">
        <v>90</v>
      </c>
      <c r="H21" s="176" t="s">
        <v>5</v>
      </c>
      <c r="I21" s="176" t="s">
        <v>89</v>
      </c>
      <c r="J21" s="247" t="s">
        <v>90</v>
      </c>
      <c r="K21" s="176" t="s">
        <v>5</v>
      </c>
      <c r="L21" s="176" t="s">
        <v>89</v>
      </c>
      <c r="M21" s="247" t="s">
        <v>90</v>
      </c>
      <c r="N21" s="176" t="s">
        <v>5</v>
      </c>
      <c r="O21" s="176" t="s">
        <v>89</v>
      </c>
      <c r="P21" s="176" t="s">
        <v>90</v>
      </c>
      <c r="Q21" s="176" t="s">
        <v>5</v>
      </c>
      <c r="R21" s="176" t="s">
        <v>89</v>
      </c>
      <c r="S21" s="176" t="s">
        <v>90</v>
      </c>
      <c r="T21" s="176" t="s">
        <v>5</v>
      </c>
      <c r="U21" s="176" t="s">
        <v>89</v>
      </c>
      <c r="V21" s="176" t="s">
        <v>90</v>
      </c>
      <c r="W21" s="176" t="s">
        <v>5</v>
      </c>
      <c r="X21" s="176" t="s">
        <v>89</v>
      </c>
      <c r="Y21" s="176" t="s">
        <v>90</v>
      </c>
    </row>
    <row r="22" spans="1:25" ht="111.95" customHeight="1">
      <c r="A22" s="5" t="s">
        <v>58</v>
      </c>
      <c r="B22" s="154">
        <v>94.067999999999998</v>
      </c>
      <c r="C22" s="154">
        <v>489177</v>
      </c>
      <c r="D22" s="223">
        <f>IF(B22=0,0,((C22/B22)))</f>
        <v>5200.2487562189053</v>
      </c>
      <c r="E22" s="154">
        <v>57.167999999999999</v>
      </c>
      <c r="F22" s="154">
        <v>73215</v>
      </c>
      <c r="G22" s="216">
        <f>IF(E22=0,0,((F22/E22)))</f>
        <v>1280.6989924433249</v>
      </c>
      <c r="H22" s="154">
        <v>182.07</v>
      </c>
      <c r="I22" s="154">
        <v>900368</v>
      </c>
      <c r="J22" s="216">
        <f>IF(H22=0,0,((I22/H22)))</f>
        <v>4945.1749327181851</v>
      </c>
      <c r="K22" s="154">
        <v>1.6379999999999999</v>
      </c>
      <c r="L22" s="154">
        <v>6087</v>
      </c>
      <c r="M22" s="155">
        <f>IF(K22=0,0,((L22/K22)))</f>
        <v>3716.1172161172162</v>
      </c>
      <c r="N22" s="154">
        <v>17.190000000000001</v>
      </c>
      <c r="O22" s="154">
        <v>95632</v>
      </c>
      <c r="P22" s="155">
        <f>IF(N22=0,0,((O22/N22)))</f>
        <v>5563.2344386271079</v>
      </c>
      <c r="Q22" s="154">
        <v>5.6159999999999997</v>
      </c>
      <c r="R22" s="154">
        <v>39740</v>
      </c>
      <c r="S22" s="155">
        <f>IF(Q22=0,0,((R22/Q22)))</f>
        <v>7076.2108262108268</v>
      </c>
      <c r="T22" s="154">
        <v>67.986000000000004</v>
      </c>
      <c r="U22" s="154">
        <v>135629.5</v>
      </c>
      <c r="V22" s="155">
        <f>IF(T22=0,0,((U22/T22)))</f>
        <v>1994.9621980996087</v>
      </c>
      <c r="W22" s="154">
        <v>553.62400000000002</v>
      </c>
      <c r="X22" s="154">
        <v>1221318.4999999991</v>
      </c>
      <c r="Y22" s="155">
        <f>IF(W22=0,0,((X22/W22)))</f>
        <v>2206.0432712454644</v>
      </c>
    </row>
    <row r="23" spans="1:25" ht="111.95" customHeight="1">
      <c r="A23" s="5" t="s">
        <v>59</v>
      </c>
      <c r="B23" s="154">
        <v>51.515999999999998</v>
      </c>
      <c r="C23" s="154">
        <v>290118.40000000002</v>
      </c>
      <c r="D23" s="223">
        <f t="shared" ref="D23:D33" si="18">IF(B23=0,0,((C23/B23)))</f>
        <v>5631.617361596398</v>
      </c>
      <c r="E23" s="154">
        <v>9.1259999999999994</v>
      </c>
      <c r="F23" s="154">
        <v>32303</v>
      </c>
      <c r="G23" s="216">
        <f t="shared" ref="G23:G33" si="19">IF(E23=0,0,((F23/E23)))</f>
        <v>3539.6668858207322</v>
      </c>
      <c r="H23" s="154">
        <v>151.38</v>
      </c>
      <c r="I23" s="154">
        <v>631113.5</v>
      </c>
      <c r="J23" s="216">
        <f t="shared" ref="J23:J33" si="20">IF(H23=0,0,((I23/H23)))</f>
        <v>4169.0679085744487</v>
      </c>
      <c r="K23" s="154">
        <v>1.4039999999999999</v>
      </c>
      <c r="L23" s="154">
        <v>1978</v>
      </c>
      <c r="M23" s="155">
        <f t="shared" ref="M23:M33" si="21">IF(K23=0,0,((L23/K23)))</f>
        <v>1408.831908831909</v>
      </c>
      <c r="N23" s="154">
        <v>78.84</v>
      </c>
      <c r="O23" s="154">
        <v>355148</v>
      </c>
      <c r="P23" s="155">
        <f t="shared" ref="P23:P33" si="22">IF(N23=0,0,((O23/N23)))</f>
        <v>4504.6676813800095</v>
      </c>
      <c r="Q23" s="154">
        <v>11.052</v>
      </c>
      <c r="R23" s="154">
        <v>93592</v>
      </c>
      <c r="S23" s="155">
        <f t="shared" ref="S23:S33" si="23">IF(Q23=0,0,((R23/Q23)))</f>
        <v>8468.3315237061161</v>
      </c>
      <c r="T23" s="154">
        <v>63.234000000000002</v>
      </c>
      <c r="U23" s="154">
        <v>97947</v>
      </c>
      <c r="V23" s="155">
        <f t="shared" ref="V23:V33" si="24">IF(T23=0,0,((U23/T23)))</f>
        <v>1548.9610019925988</v>
      </c>
      <c r="W23" s="154">
        <v>464.61500000000041</v>
      </c>
      <c r="X23" s="154">
        <v>891535.19999999972</v>
      </c>
      <c r="Y23" s="155">
        <f t="shared" ref="Y23:Y33" si="25">IF(W23=0,0,((X23/W23)))</f>
        <v>1918.8687407853793</v>
      </c>
    </row>
    <row r="24" spans="1:25" ht="111.95" customHeight="1">
      <c r="A24" s="5" t="s">
        <v>60</v>
      </c>
      <c r="B24" s="154">
        <v>50.112000000000002</v>
      </c>
      <c r="C24" s="154">
        <v>325655</v>
      </c>
      <c r="D24" s="223">
        <f t="shared" si="18"/>
        <v>6498.5432630906762</v>
      </c>
      <c r="E24" s="154">
        <v>0.45</v>
      </c>
      <c r="F24" s="154">
        <v>2660</v>
      </c>
      <c r="G24" s="216">
        <f t="shared" si="19"/>
        <v>5911.1111111111113</v>
      </c>
      <c r="H24" s="154">
        <v>198.828</v>
      </c>
      <c r="I24" s="154">
        <v>796236</v>
      </c>
      <c r="J24" s="216">
        <f t="shared" si="20"/>
        <v>4004.6472327841147</v>
      </c>
      <c r="K24" s="154">
        <v>65.662000000000006</v>
      </c>
      <c r="L24" s="154">
        <v>802390</v>
      </c>
      <c r="M24" s="155">
        <f t="shared" si="21"/>
        <v>12220.00548262313</v>
      </c>
      <c r="N24" s="154">
        <v>28.943999999999999</v>
      </c>
      <c r="O24" s="154">
        <v>135743</v>
      </c>
      <c r="P24" s="155">
        <f t="shared" si="22"/>
        <v>4689.8493642896628</v>
      </c>
      <c r="Q24" s="154">
        <v>25.506</v>
      </c>
      <c r="R24" s="154">
        <v>267499</v>
      </c>
      <c r="S24" s="155">
        <f t="shared" si="23"/>
        <v>10487.689171175409</v>
      </c>
      <c r="T24" s="154">
        <v>59.795999999999999</v>
      </c>
      <c r="U24" s="154">
        <v>97542</v>
      </c>
      <c r="V24" s="155">
        <f t="shared" si="24"/>
        <v>1631.2462372065022</v>
      </c>
      <c r="W24" s="154">
        <v>667.78100000000006</v>
      </c>
      <c r="X24" s="154">
        <v>1043385.7000000011</v>
      </c>
      <c r="Y24" s="155">
        <f t="shared" si="25"/>
        <v>1562.4668865990511</v>
      </c>
    </row>
    <row r="25" spans="1:25" ht="111.95" customHeight="1">
      <c r="A25" s="5" t="s">
        <v>61</v>
      </c>
      <c r="B25" s="154">
        <v>36.450000000000003</v>
      </c>
      <c r="C25" s="154">
        <v>345506</v>
      </c>
      <c r="D25" s="223">
        <f t="shared" si="18"/>
        <v>9478.9026063100137</v>
      </c>
      <c r="E25" s="154">
        <v>3.5999999999999997E-2</v>
      </c>
      <c r="F25" s="154">
        <v>2393</v>
      </c>
      <c r="G25" s="248">
        <f t="shared" si="19"/>
        <v>66472.222222222234</v>
      </c>
      <c r="H25" s="154">
        <v>149.76</v>
      </c>
      <c r="I25" s="154">
        <v>643057</v>
      </c>
      <c r="J25" s="216">
        <f t="shared" si="20"/>
        <v>4293.9169337606836</v>
      </c>
      <c r="K25" s="154">
        <v>251.49600000000001</v>
      </c>
      <c r="L25" s="154">
        <v>1237387</v>
      </c>
      <c r="M25" s="155">
        <f t="shared" si="21"/>
        <v>4920.1060851862458</v>
      </c>
      <c r="N25" s="154">
        <v>124.884</v>
      </c>
      <c r="O25" s="154">
        <v>431061.5</v>
      </c>
      <c r="P25" s="155">
        <f t="shared" si="22"/>
        <v>3451.6951731206559</v>
      </c>
      <c r="Q25" s="154">
        <v>7.29</v>
      </c>
      <c r="R25" s="154">
        <v>56204</v>
      </c>
      <c r="S25" s="155">
        <f t="shared" si="23"/>
        <v>7709.7393689986284</v>
      </c>
      <c r="T25" s="154">
        <v>62.603999999999999</v>
      </c>
      <c r="U25" s="154">
        <v>103963</v>
      </c>
      <c r="V25" s="155">
        <f t="shared" si="24"/>
        <v>1660.6446872404319</v>
      </c>
      <c r="W25" s="154">
        <v>606.56999999999982</v>
      </c>
      <c r="X25" s="154">
        <v>1640358.7999999998</v>
      </c>
      <c r="Y25" s="155">
        <f t="shared" si="25"/>
        <v>2704.3190398470092</v>
      </c>
    </row>
    <row r="26" spans="1:25" ht="111.95" customHeight="1">
      <c r="A26" s="5" t="s">
        <v>62</v>
      </c>
      <c r="B26" s="154">
        <v>0.32400000000000001</v>
      </c>
      <c r="C26" s="154">
        <v>1815</v>
      </c>
      <c r="D26" s="223">
        <f t="shared" si="18"/>
        <v>5601.8518518518513</v>
      </c>
      <c r="E26" s="154">
        <v>1.9259999999999999</v>
      </c>
      <c r="F26" s="154">
        <v>0</v>
      </c>
      <c r="G26" s="216">
        <f t="shared" si="19"/>
        <v>0</v>
      </c>
      <c r="H26" s="154">
        <v>77.885999999999996</v>
      </c>
      <c r="I26" s="154">
        <v>353272</v>
      </c>
      <c r="J26" s="216">
        <f t="shared" si="20"/>
        <v>4535.7573890044423</v>
      </c>
      <c r="K26" s="154">
        <v>0.34200000000000003</v>
      </c>
      <c r="L26" s="154">
        <v>402</v>
      </c>
      <c r="M26" s="155">
        <f t="shared" si="21"/>
        <v>1175.4385964912281</v>
      </c>
      <c r="N26" s="154">
        <v>35.622</v>
      </c>
      <c r="O26" s="154">
        <v>140389</v>
      </c>
      <c r="P26" s="155">
        <f t="shared" si="22"/>
        <v>3941.0757397114144</v>
      </c>
      <c r="Q26" s="154">
        <v>0.77400000000000002</v>
      </c>
      <c r="R26" s="154">
        <v>5473</v>
      </c>
      <c r="S26" s="155">
        <f t="shared" si="23"/>
        <v>7071.059431524548</v>
      </c>
      <c r="T26" s="154">
        <v>53.1</v>
      </c>
      <c r="U26" s="154">
        <v>89735</v>
      </c>
      <c r="V26" s="155">
        <f t="shared" si="24"/>
        <v>1689.9246704331449</v>
      </c>
      <c r="W26" s="154">
        <v>134.102</v>
      </c>
      <c r="X26" s="154">
        <v>756875</v>
      </c>
      <c r="Y26" s="155">
        <f t="shared" si="25"/>
        <v>5644.0246976182307</v>
      </c>
    </row>
    <row r="27" spans="1:25" ht="111.95" customHeight="1">
      <c r="A27" s="5" t="s">
        <v>63</v>
      </c>
      <c r="B27" s="154">
        <v>3.1680000000000001</v>
      </c>
      <c r="C27" s="154">
        <v>17589</v>
      </c>
      <c r="D27" s="223">
        <f t="shared" si="18"/>
        <v>5552.083333333333</v>
      </c>
      <c r="E27" s="154">
        <v>1.4039999999999999</v>
      </c>
      <c r="F27" s="154">
        <v>2650</v>
      </c>
      <c r="G27" s="216">
        <f t="shared" si="19"/>
        <v>1887.4643874643875</v>
      </c>
      <c r="H27" s="154">
        <v>37.53</v>
      </c>
      <c r="I27" s="154">
        <v>191104</v>
      </c>
      <c r="J27" s="216">
        <f t="shared" si="20"/>
        <v>5092.0330402344789</v>
      </c>
      <c r="K27" s="154">
        <v>0</v>
      </c>
      <c r="L27" s="154">
        <v>0</v>
      </c>
      <c r="M27" s="155">
        <f t="shared" si="21"/>
        <v>0</v>
      </c>
      <c r="N27" s="154">
        <v>5.976</v>
      </c>
      <c r="O27" s="154">
        <v>22503</v>
      </c>
      <c r="P27" s="155">
        <f t="shared" si="22"/>
        <v>3765.5622489959837</v>
      </c>
      <c r="Q27" s="154">
        <v>0</v>
      </c>
      <c r="R27" s="154">
        <v>0</v>
      </c>
      <c r="S27" s="155">
        <v>0</v>
      </c>
      <c r="T27" s="154">
        <v>49.896000000000001</v>
      </c>
      <c r="U27" s="154">
        <v>69614.5</v>
      </c>
      <c r="V27" s="155">
        <f t="shared" si="24"/>
        <v>1395.191999358666</v>
      </c>
      <c r="W27" s="154">
        <v>119.64300000000001</v>
      </c>
      <c r="X27" s="154">
        <v>508571.79999999981</v>
      </c>
      <c r="Y27" s="155">
        <f t="shared" si="25"/>
        <v>4250.7442976187467</v>
      </c>
    </row>
    <row r="28" spans="1:25" ht="111.95" customHeight="1">
      <c r="A28" s="5" t="s">
        <v>64</v>
      </c>
      <c r="B28" s="154">
        <v>3.15</v>
      </c>
      <c r="C28" s="154">
        <v>5030</v>
      </c>
      <c r="D28" s="223">
        <f t="shared" si="18"/>
        <v>1596.8253968253969</v>
      </c>
      <c r="E28" s="154">
        <v>0</v>
      </c>
      <c r="F28" s="154">
        <v>0</v>
      </c>
      <c r="G28" s="216">
        <f t="shared" si="19"/>
        <v>0</v>
      </c>
      <c r="H28" s="154">
        <v>19.872</v>
      </c>
      <c r="I28" s="154">
        <v>91009</v>
      </c>
      <c r="J28" s="216">
        <f t="shared" si="20"/>
        <v>4579.7604669887278</v>
      </c>
      <c r="K28" s="154">
        <v>34.433999999999997</v>
      </c>
      <c r="L28" s="154">
        <v>75783</v>
      </c>
      <c r="M28" s="155">
        <f t="shared" si="21"/>
        <v>2200.8189580066214</v>
      </c>
      <c r="N28" s="154">
        <v>23.76</v>
      </c>
      <c r="O28" s="154">
        <v>87452</v>
      </c>
      <c r="P28" s="155">
        <f t="shared" si="22"/>
        <v>3680.6397306397303</v>
      </c>
      <c r="Q28" s="154">
        <v>3.5999999999999997E-2</v>
      </c>
      <c r="R28" s="154">
        <v>60</v>
      </c>
      <c r="S28" s="155">
        <f t="shared" si="23"/>
        <v>1666.6666666666667</v>
      </c>
      <c r="T28" s="154">
        <v>45.378</v>
      </c>
      <c r="U28" s="154">
        <v>67295.5</v>
      </c>
      <c r="V28" s="155">
        <f t="shared" si="24"/>
        <v>1482.9983692538235</v>
      </c>
      <c r="W28" s="154">
        <v>268.42400000000146</v>
      </c>
      <c r="X28" s="154">
        <v>776322.69999999925</v>
      </c>
      <c r="Y28" s="155">
        <f t="shared" si="25"/>
        <v>2892.150850892599</v>
      </c>
    </row>
    <row r="29" spans="1:25" ht="111.95" customHeight="1">
      <c r="A29" s="5" t="s">
        <v>65</v>
      </c>
      <c r="B29" s="154">
        <v>0.09</v>
      </c>
      <c r="C29" s="154">
        <v>880</v>
      </c>
      <c r="D29" s="223">
        <f t="shared" si="18"/>
        <v>9777.7777777777774</v>
      </c>
      <c r="E29" s="154">
        <v>9.36</v>
      </c>
      <c r="F29" s="154">
        <v>34115</v>
      </c>
      <c r="G29" s="216">
        <f t="shared" si="19"/>
        <v>3644.7649572649575</v>
      </c>
      <c r="H29" s="154">
        <v>8.7119999999999997</v>
      </c>
      <c r="I29" s="154">
        <v>49402</v>
      </c>
      <c r="J29" s="216">
        <f t="shared" si="20"/>
        <v>5670.5693296602385</v>
      </c>
      <c r="K29" s="154">
        <v>2.6459999999999999</v>
      </c>
      <c r="L29" s="154">
        <v>8401</v>
      </c>
      <c r="M29" s="155">
        <f t="shared" si="21"/>
        <v>3174.9811035525322</v>
      </c>
      <c r="N29" s="154">
        <v>47.015999999999998</v>
      </c>
      <c r="O29" s="154">
        <v>161385</v>
      </c>
      <c r="P29" s="155">
        <f t="shared" si="22"/>
        <v>3432.5548749361919</v>
      </c>
      <c r="Q29" s="154">
        <v>5.0220000000000002</v>
      </c>
      <c r="R29" s="154">
        <v>16758</v>
      </c>
      <c r="S29" s="155">
        <f t="shared" si="23"/>
        <v>3336.9175627240143</v>
      </c>
      <c r="T29" s="154">
        <v>28.367999999999999</v>
      </c>
      <c r="U29" s="154">
        <v>78884</v>
      </c>
      <c r="V29" s="155">
        <f t="shared" si="24"/>
        <v>2780.7388606880995</v>
      </c>
      <c r="W29" s="154">
        <v>291.50600000000048</v>
      </c>
      <c r="X29" s="154">
        <v>887610.70000000228</v>
      </c>
      <c r="Y29" s="155">
        <f t="shared" si="25"/>
        <v>3044.9139983396594</v>
      </c>
    </row>
    <row r="30" spans="1:25" ht="111.95" customHeight="1">
      <c r="A30" s="5" t="s">
        <v>66</v>
      </c>
      <c r="B30" s="154">
        <v>7.0019999999999998</v>
      </c>
      <c r="C30" s="154">
        <v>80934</v>
      </c>
      <c r="D30" s="223">
        <f t="shared" si="18"/>
        <v>11558.697514995716</v>
      </c>
      <c r="E30" s="154">
        <v>44.045999999999999</v>
      </c>
      <c r="F30" s="154">
        <v>140426</v>
      </c>
      <c r="G30" s="216">
        <f t="shared" si="19"/>
        <v>3188.1669164055761</v>
      </c>
      <c r="H30" s="154">
        <v>28.187999999999999</v>
      </c>
      <c r="I30" s="154">
        <v>140163</v>
      </c>
      <c r="J30" s="216">
        <f t="shared" si="20"/>
        <v>4972.4350787569183</v>
      </c>
      <c r="K30" s="154">
        <v>5.0579999999999998</v>
      </c>
      <c r="L30" s="154">
        <v>10847</v>
      </c>
      <c r="M30" s="155">
        <f t="shared" si="21"/>
        <v>2144.5235270858047</v>
      </c>
      <c r="N30" s="154">
        <v>17.513999999999999</v>
      </c>
      <c r="O30" s="154">
        <v>75814</v>
      </c>
      <c r="P30" s="155">
        <f t="shared" si="22"/>
        <v>4328.7655589813867</v>
      </c>
      <c r="Q30" s="154">
        <v>1.548</v>
      </c>
      <c r="R30" s="154">
        <v>8353</v>
      </c>
      <c r="S30" s="155">
        <f t="shared" si="23"/>
        <v>5395.9948320413432</v>
      </c>
      <c r="T30" s="154">
        <v>16.667999999999999</v>
      </c>
      <c r="U30" s="154">
        <v>58750.080000000002</v>
      </c>
      <c r="V30" s="155">
        <f t="shared" si="24"/>
        <v>3524.7228221742262</v>
      </c>
      <c r="W30" s="154">
        <v>268.8160000000006</v>
      </c>
      <c r="X30" s="154">
        <v>627754.52000000107</v>
      </c>
      <c r="Y30" s="155">
        <f t="shared" si="25"/>
        <v>2335.2572763525968</v>
      </c>
    </row>
    <row r="31" spans="1:25" ht="111.95" customHeight="1">
      <c r="A31" s="5" t="s">
        <v>67</v>
      </c>
      <c r="B31" s="154">
        <v>84.366</v>
      </c>
      <c r="C31" s="154">
        <v>644976</v>
      </c>
      <c r="D31" s="223">
        <f t="shared" si="18"/>
        <v>7644.9754640494984</v>
      </c>
      <c r="E31" s="154">
        <v>102.276</v>
      </c>
      <c r="F31" s="154">
        <v>350838.5</v>
      </c>
      <c r="G31" s="216">
        <f t="shared" si="19"/>
        <v>3430.311118933083</v>
      </c>
      <c r="H31" s="154">
        <v>62.712000000000003</v>
      </c>
      <c r="I31" s="154">
        <v>281651</v>
      </c>
      <c r="J31" s="216">
        <f t="shared" si="20"/>
        <v>4491.1819109580301</v>
      </c>
      <c r="K31" s="154">
        <v>4.0860000000000003</v>
      </c>
      <c r="L31" s="154">
        <v>4869</v>
      </c>
      <c r="M31" s="155">
        <f t="shared" si="21"/>
        <v>1191.6299559471365</v>
      </c>
      <c r="N31" s="154">
        <v>13.68</v>
      </c>
      <c r="O31" s="154">
        <v>61336</v>
      </c>
      <c r="P31" s="155">
        <f t="shared" si="22"/>
        <v>4483.625730994152</v>
      </c>
      <c r="Q31" s="154">
        <v>1.494</v>
      </c>
      <c r="R31" s="154">
        <v>9706</v>
      </c>
      <c r="S31" s="155">
        <f t="shared" si="23"/>
        <v>6496.6532797858099</v>
      </c>
      <c r="T31" s="154">
        <v>34.973999999999997</v>
      </c>
      <c r="U31" s="154">
        <v>88777</v>
      </c>
      <c r="V31" s="155">
        <f t="shared" si="24"/>
        <v>2538.3713615828906</v>
      </c>
      <c r="W31" s="154">
        <v>3124.9820000000004</v>
      </c>
      <c r="X31" s="154">
        <v>2213319.4000000008</v>
      </c>
      <c r="Y31" s="155">
        <f t="shared" si="25"/>
        <v>708.26628761381687</v>
      </c>
    </row>
    <row r="32" spans="1:25" ht="111.95" customHeight="1">
      <c r="A32" s="5" t="s">
        <v>68</v>
      </c>
      <c r="B32" s="154">
        <v>202.91399999999999</v>
      </c>
      <c r="C32" s="154">
        <v>1439435</v>
      </c>
      <c r="D32" s="223">
        <f t="shared" si="18"/>
        <v>7093.818070709759</v>
      </c>
      <c r="E32" s="154">
        <v>135.57599999999999</v>
      </c>
      <c r="F32" s="154">
        <v>531331</v>
      </c>
      <c r="G32" s="216">
        <f t="shared" si="19"/>
        <v>3919.0638461084559</v>
      </c>
      <c r="H32" s="154">
        <v>98.207999999999998</v>
      </c>
      <c r="I32" s="154">
        <v>410941.5</v>
      </c>
      <c r="J32" s="216">
        <f t="shared" si="20"/>
        <v>4184.3994379276637</v>
      </c>
      <c r="K32" s="154">
        <v>8.4239999999999995</v>
      </c>
      <c r="L32" s="154">
        <v>14264</v>
      </c>
      <c r="M32" s="155">
        <f t="shared" si="21"/>
        <v>1693.2573599240268</v>
      </c>
      <c r="N32" s="154">
        <v>10.295999999999999</v>
      </c>
      <c r="O32" s="154">
        <v>47947</v>
      </c>
      <c r="P32" s="155">
        <f t="shared" si="22"/>
        <v>4656.8570318570319</v>
      </c>
      <c r="Q32" s="154">
        <v>0.63</v>
      </c>
      <c r="R32" s="154">
        <v>5516</v>
      </c>
      <c r="S32" s="155">
        <f t="shared" si="23"/>
        <v>8755.5555555555547</v>
      </c>
      <c r="T32" s="154">
        <v>39.851999999999997</v>
      </c>
      <c r="U32" s="154">
        <v>109265</v>
      </c>
      <c r="V32" s="155">
        <f t="shared" si="24"/>
        <v>2741.7695473251033</v>
      </c>
      <c r="W32" s="154">
        <v>788.08499999999992</v>
      </c>
      <c r="X32" s="154">
        <v>1520110.5999999996</v>
      </c>
      <c r="Y32" s="155">
        <f t="shared" si="25"/>
        <v>1928.8663024927512</v>
      </c>
    </row>
    <row r="33" spans="1:25" ht="111.95" customHeight="1">
      <c r="A33" s="5" t="s">
        <v>69</v>
      </c>
      <c r="B33" s="154">
        <v>127</v>
      </c>
      <c r="C33" s="154">
        <v>780357</v>
      </c>
      <c r="D33" s="224">
        <f t="shared" si="18"/>
        <v>6144.5433070866138</v>
      </c>
      <c r="E33" s="154">
        <v>76.932000000000002</v>
      </c>
      <c r="F33" s="154">
        <v>284251.5</v>
      </c>
      <c r="G33" s="219">
        <f t="shared" si="19"/>
        <v>3694.8408984557791</v>
      </c>
      <c r="H33" s="154">
        <v>111</v>
      </c>
      <c r="I33" s="154">
        <v>538606.5</v>
      </c>
      <c r="J33" s="219">
        <f t="shared" si="20"/>
        <v>4852.3108108108108</v>
      </c>
      <c r="K33" s="154">
        <v>90.971999999999994</v>
      </c>
      <c r="L33" s="154">
        <v>92625.9</v>
      </c>
      <c r="M33" s="171">
        <f t="shared" si="21"/>
        <v>1018.1803192191004</v>
      </c>
      <c r="N33" s="154">
        <v>36.396000000000001</v>
      </c>
      <c r="O33" s="154">
        <v>186842</v>
      </c>
      <c r="P33" s="171">
        <f t="shared" si="22"/>
        <v>5133.5861083635564</v>
      </c>
      <c r="Q33" s="154">
        <v>2.5739999999999998</v>
      </c>
      <c r="R33" s="154">
        <v>19414</v>
      </c>
      <c r="S33" s="171">
        <f t="shared" si="23"/>
        <v>7542.3465423465432</v>
      </c>
      <c r="T33" s="154">
        <v>33.444000000000003</v>
      </c>
      <c r="U33" s="154">
        <v>107736</v>
      </c>
      <c r="V33" s="171">
        <f t="shared" si="24"/>
        <v>3221.3850017940435</v>
      </c>
      <c r="W33" s="154">
        <v>1102</v>
      </c>
      <c r="X33" s="154">
        <f>2587701.6+1006</f>
        <v>2588707.6</v>
      </c>
      <c r="Y33" s="171">
        <f t="shared" si="25"/>
        <v>2349.0994555353905</v>
      </c>
    </row>
    <row r="34" spans="1:25" ht="111.95" customHeight="1">
      <c r="A34" s="23" t="s">
        <v>71</v>
      </c>
      <c r="B34" s="126">
        <f>SUM(B22:B33)</f>
        <v>660.16000000000008</v>
      </c>
      <c r="C34" s="126">
        <f>SUM(C22:C33)</f>
        <v>4421472.4000000004</v>
      </c>
      <c r="D34" s="158">
        <f>IF(B34=0,0,((C34/B34)))-1</f>
        <v>6696.5769510421715</v>
      </c>
      <c r="E34" s="27">
        <f t="shared" ref="E34" si="26">SUM(E22:E33)</f>
        <v>438.29999999999995</v>
      </c>
      <c r="F34" s="27">
        <f>SUM(F22:F33)</f>
        <v>1454183</v>
      </c>
      <c r="G34" s="217">
        <f t="shared" ref="G34" si="27">IF(E34=0,0,((F34/E34)))</f>
        <v>3317.7800593201009</v>
      </c>
      <c r="H34" s="126">
        <f>SUM(H22:H33)</f>
        <v>1126.1459999999997</v>
      </c>
      <c r="I34" s="126">
        <f>SUM(I22:I33)</f>
        <v>5026923.5</v>
      </c>
      <c r="J34" s="217">
        <f t="shared" ref="J34" si="28">IF(H34=0,0,((I34/H34)))</f>
        <v>4463.8292903406855</v>
      </c>
      <c r="K34" s="126">
        <f>SUM(K22:K33)</f>
        <v>466.16199999999998</v>
      </c>
      <c r="L34" s="126">
        <f>SUM(L22:L33)</f>
        <v>2255033.9</v>
      </c>
      <c r="M34" s="156">
        <f>IF(K34=0,0,((L34/K34)))-1</f>
        <v>4836.4468532398605</v>
      </c>
      <c r="N34" s="27">
        <f t="shared" ref="N34" si="29">SUM(N22:N33)</f>
        <v>440.11800000000005</v>
      </c>
      <c r="O34" s="27">
        <f>SUM(O22:O33)</f>
        <v>1801252.5</v>
      </c>
      <c r="P34" s="156">
        <f t="shared" ref="P34" si="30">IF(N34=0,0,((O34/N34)))</f>
        <v>4092.6581053262985</v>
      </c>
      <c r="Q34" s="27">
        <f>SUM(Q22:Q33)</f>
        <v>61.542000000000002</v>
      </c>
      <c r="R34" s="27">
        <f>SUM(R22:R33)</f>
        <v>522315</v>
      </c>
      <c r="S34" s="156">
        <f t="shared" ref="S34" si="31">IF(Q34=0,0,((R34/Q34)))</f>
        <v>8487.1307399824509</v>
      </c>
      <c r="T34" s="27">
        <f t="shared" ref="T34" si="32">SUM(T22:T33)</f>
        <v>555.29999999999995</v>
      </c>
      <c r="U34" s="27">
        <f>SUM(U22:U33)</f>
        <v>1105138.58</v>
      </c>
      <c r="V34" s="156">
        <f t="shared" ref="V34" si="33">IF(T34=0,0,((U34/T34)))</f>
        <v>1990.1649198631374</v>
      </c>
      <c r="W34" s="27">
        <f>SUM(W22:W33)</f>
        <v>8390.1480000000029</v>
      </c>
      <c r="X34" s="27">
        <f>SUM(X22:X33)</f>
        <v>14675870.520000001</v>
      </c>
      <c r="Y34" s="156">
        <f t="shared" ref="Y34" si="34">IF(W34=0,0,((X34/W34)))</f>
        <v>1749.1789799178746</v>
      </c>
    </row>
  </sheetData>
  <mergeCells count="24">
    <mergeCell ref="W20:Y20"/>
    <mergeCell ref="T20:V20"/>
    <mergeCell ref="T3:V3"/>
    <mergeCell ref="A2:Y2"/>
    <mergeCell ref="A3:A4"/>
    <mergeCell ref="B3:D3"/>
    <mergeCell ref="E3:G3"/>
    <mergeCell ref="A20:A21"/>
    <mergeCell ref="B20:D20"/>
    <mergeCell ref="K20:M20"/>
    <mergeCell ref="N20:P20"/>
    <mergeCell ref="E20:G20"/>
    <mergeCell ref="H20:J20"/>
    <mergeCell ref="Q20:S20"/>
    <mergeCell ref="A1:M1"/>
    <mergeCell ref="N1:Y1"/>
    <mergeCell ref="A18:M18"/>
    <mergeCell ref="N18:Y18"/>
    <mergeCell ref="A19:Y19"/>
    <mergeCell ref="W3:Y3"/>
    <mergeCell ref="H3:J3"/>
    <mergeCell ref="Q3:S3"/>
    <mergeCell ref="K3:M3"/>
    <mergeCell ref="N3:P3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16" pageOrder="overThenDown" orientation="portrait" useFirstPageNumber="1" r:id="rId1"/>
  <headerFooter>
    <oddFooter>&amp;C&amp;30&amp;P</oddFooter>
  </headerFooter>
  <rowBreaks count="1" manualBreakCount="1">
    <brk id="17" max="24" man="1"/>
  </rowBreaks>
  <colBreaks count="1" manualBreakCount="1">
    <brk id="13" max="33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tabColor rgb="FF7030A0"/>
  </sheetPr>
  <dimension ref="A1:AD16"/>
  <sheetViews>
    <sheetView view="pageBreakPreview" zoomScale="40" zoomScaleSheetLayoutView="40" workbookViewId="0">
      <selection activeCell="K19" sqref="K19"/>
    </sheetView>
  </sheetViews>
  <sheetFormatPr defaultRowHeight="19.5"/>
  <cols>
    <col min="1" max="1" width="52.125" style="1" customWidth="1"/>
    <col min="2" max="4" width="52.125" style="2" customWidth="1"/>
  </cols>
  <sheetData>
    <row r="1" spans="1:30" ht="165.75" customHeight="1">
      <c r="A1" s="303" t="s">
        <v>404</v>
      </c>
      <c r="B1" s="303"/>
      <c r="C1" s="303"/>
      <c r="D1" s="303"/>
    </row>
    <row r="2" spans="1:30" ht="39.950000000000003" customHeight="1">
      <c r="A2" s="266" t="s">
        <v>81</v>
      </c>
      <c r="B2" s="266"/>
      <c r="C2" s="266"/>
      <c r="D2" s="266"/>
    </row>
    <row r="3" spans="1:30" ht="97.5" customHeight="1">
      <c r="A3" s="28" t="s">
        <v>100</v>
      </c>
      <c r="B3" s="28" t="s">
        <v>101</v>
      </c>
      <c r="C3" s="28" t="s">
        <v>99</v>
      </c>
      <c r="D3" s="28" t="s">
        <v>102</v>
      </c>
    </row>
    <row r="4" spans="1:30" ht="111.95" customHeight="1">
      <c r="A4" s="29" t="s">
        <v>435</v>
      </c>
      <c r="B4" s="87">
        <v>1106</v>
      </c>
      <c r="C4" s="87">
        <v>6826567</v>
      </c>
      <c r="D4" s="145">
        <v>6173</v>
      </c>
      <c r="AD4" t="s">
        <v>211</v>
      </c>
    </row>
    <row r="5" spans="1:30" ht="111.95" customHeight="1">
      <c r="A5" s="204" t="s">
        <v>436</v>
      </c>
      <c r="B5" s="159">
        <v>0.1</v>
      </c>
      <c r="C5" s="89">
        <v>1104</v>
      </c>
      <c r="D5" s="145">
        <v>7886</v>
      </c>
    </row>
    <row r="6" spans="1:30" ht="111.95" customHeight="1">
      <c r="A6" s="17"/>
      <c r="B6" s="18"/>
      <c r="C6" s="18"/>
      <c r="D6" s="18"/>
    </row>
    <row r="7" spans="1:30" ht="165.75" customHeight="1">
      <c r="A7" s="303" t="s">
        <v>405</v>
      </c>
      <c r="B7" s="303"/>
      <c r="C7" s="303"/>
      <c r="D7" s="303"/>
    </row>
    <row r="8" spans="1:30" ht="39.950000000000003" customHeight="1">
      <c r="A8" s="266" t="s">
        <v>81</v>
      </c>
      <c r="B8" s="266"/>
      <c r="C8" s="266"/>
      <c r="D8" s="266"/>
    </row>
    <row r="9" spans="1:30" ht="97.5" customHeight="1">
      <c r="A9" s="28" t="s">
        <v>100</v>
      </c>
      <c r="B9" s="28" t="s">
        <v>101</v>
      </c>
      <c r="C9" s="28" t="s">
        <v>99</v>
      </c>
      <c r="D9" s="28" t="s">
        <v>102</v>
      </c>
    </row>
    <row r="10" spans="1:30" ht="111.95" customHeight="1">
      <c r="A10" s="30" t="s">
        <v>103</v>
      </c>
      <c r="B10" s="89">
        <v>495</v>
      </c>
      <c r="C10" s="89">
        <v>974443</v>
      </c>
      <c r="D10" s="145">
        <v>1969</v>
      </c>
    </row>
    <row r="11" spans="1:30" ht="111.95" customHeight="1">
      <c r="A11" s="17"/>
      <c r="B11" s="18"/>
      <c r="C11" s="18"/>
      <c r="D11" s="18"/>
    </row>
    <row r="12" spans="1:30" ht="111.95" customHeight="1">
      <c r="A12" s="17"/>
      <c r="B12" s="18"/>
      <c r="C12" s="18"/>
      <c r="D12" s="18"/>
    </row>
    <row r="13" spans="1:30" ht="111.95" customHeight="1">
      <c r="A13" s="17"/>
      <c r="B13" s="18"/>
      <c r="C13" s="18"/>
      <c r="D13" s="18"/>
    </row>
    <row r="14" spans="1:30" ht="111.95" customHeight="1">
      <c r="A14" s="17"/>
      <c r="B14" s="18"/>
      <c r="C14" s="18"/>
      <c r="D14" s="18"/>
    </row>
    <row r="15" spans="1:30" ht="111.95" customHeight="1">
      <c r="A15" s="17"/>
      <c r="B15" s="18"/>
      <c r="C15" s="18"/>
      <c r="D15" s="18"/>
    </row>
    <row r="16" spans="1:30" ht="111.95" customHeight="1">
      <c r="A16" s="17"/>
      <c r="B16" s="19"/>
      <c r="C16" s="19"/>
      <c r="D16" s="19"/>
    </row>
  </sheetData>
  <mergeCells count="4">
    <mergeCell ref="A7:D7"/>
    <mergeCell ref="A8:D8"/>
    <mergeCell ref="A1:D1"/>
    <mergeCell ref="A2:D2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20" pageOrder="overThenDown" orientation="portrait" useFirstPageNumber="1" r:id="rId1"/>
  <headerFooter>
    <oddFooter>&amp;C&amp;30&amp;P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tabColor rgb="FF7030A0"/>
  </sheetPr>
  <dimension ref="A1:I16"/>
  <sheetViews>
    <sheetView view="pageBreakPreview" zoomScale="40" zoomScaleSheetLayoutView="40" workbookViewId="0">
      <pane xSplit="1" ySplit="4" topLeftCell="B5" activePane="bottomRight" state="frozen"/>
      <selection activeCell="K19" sqref="K19"/>
      <selection pane="topRight" activeCell="K19" sqref="K19"/>
      <selection pane="bottomLeft" activeCell="K19" sqref="K19"/>
      <selection pane="bottomRight" activeCell="K19" sqref="K19"/>
    </sheetView>
  </sheetViews>
  <sheetFormatPr defaultRowHeight="19.5"/>
  <cols>
    <col min="1" max="1" width="17.5" style="1" customWidth="1"/>
    <col min="2" max="2" width="15.625" style="1" customWidth="1"/>
    <col min="3" max="3" width="26.625" style="2" customWidth="1"/>
    <col min="4" max="4" width="32.625" style="2" customWidth="1"/>
    <col min="5" max="5" width="20.625" style="2" customWidth="1"/>
    <col min="6" max="6" width="15.625" style="2" customWidth="1"/>
    <col min="7" max="7" width="26.625" style="2" customWidth="1"/>
    <col min="8" max="8" width="32.625" style="2" customWidth="1"/>
    <col min="9" max="9" width="20.625" style="2" customWidth="1"/>
  </cols>
  <sheetData>
    <row r="1" spans="1:9" ht="165.75" customHeight="1">
      <c r="A1" s="303" t="s">
        <v>406</v>
      </c>
      <c r="B1" s="303"/>
      <c r="C1" s="303"/>
      <c r="D1" s="303"/>
      <c r="E1" s="303"/>
      <c r="F1" s="303"/>
      <c r="G1" s="303"/>
      <c r="H1" s="303"/>
      <c r="I1" s="303"/>
    </row>
    <row r="2" spans="1:9" ht="39.950000000000003" customHeight="1">
      <c r="A2" s="277" t="s">
        <v>81</v>
      </c>
      <c r="B2" s="277"/>
      <c r="C2" s="277"/>
      <c r="D2" s="277"/>
      <c r="E2" s="277"/>
      <c r="F2" s="277"/>
      <c r="G2" s="277"/>
      <c r="H2" s="277"/>
      <c r="I2" s="277"/>
    </row>
    <row r="3" spans="1:9" ht="97.5" customHeight="1">
      <c r="A3" s="304" t="s">
        <v>18</v>
      </c>
      <c r="B3" s="287" t="s">
        <v>104</v>
      </c>
      <c r="C3" s="287"/>
      <c r="D3" s="287"/>
      <c r="E3" s="287"/>
      <c r="F3" s="287" t="s">
        <v>105</v>
      </c>
      <c r="G3" s="287"/>
      <c r="H3" s="287"/>
      <c r="I3" s="306"/>
    </row>
    <row r="4" spans="1:9" ht="111.95" customHeight="1">
      <c r="A4" s="305"/>
      <c r="B4" s="218" t="s">
        <v>106</v>
      </c>
      <c r="C4" s="218" t="s">
        <v>15</v>
      </c>
      <c r="D4" s="218" t="s">
        <v>89</v>
      </c>
      <c r="E4" s="218" t="s">
        <v>90</v>
      </c>
      <c r="F4" s="218" t="s">
        <v>106</v>
      </c>
      <c r="G4" s="218" t="s">
        <v>15</v>
      </c>
      <c r="H4" s="218" t="s">
        <v>89</v>
      </c>
      <c r="I4" s="227" t="s">
        <v>90</v>
      </c>
    </row>
    <row r="5" spans="1:9" ht="111.95" customHeight="1">
      <c r="A5" s="249" t="s">
        <v>58</v>
      </c>
      <c r="B5" s="138">
        <v>6</v>
      </c>
      <c r="C5" s="139">
        <v>1700.9280000000001</v>
      </c>
      <c r="D5" s="139">
        <v>4614220</v>
      </c>
      <c r="E5" s="107">
        <f>IF(C5=0,0,((D5/C5)))</f>
        <v>2712.7662076231327</v>
      </c>
      <c r="F5" s="140">
        <v>9</v>
      </c>
      <c r="G5" s="139">
        <v>3.1320000000000001</v>
      </c>
      <c r="H5" s="139">
        <v>21404</v>
      </c>
      <c r="I5" s="250">
        <v>5465</v>
      </c>
    </row>
    <row r="6" spans="1:9" ht="111.95" customHeight="1">
      <c r="A6" s="228" t="s">
        <v>59</v>
      </c>
      <c r="B6" s="141">
        <v>22</v>
      </c>
      <c r="C6" s="107">
        <v>1105.9090000000001</v>
      </c>
      <c r="D6" s="107">
        <v>6826567</v>
      </c>
      <c r="E6" s="107">
        <f t="shared" ref="E6:E16" si="0">IF(C6=0,0,((D6/C6)))</f>
        <v>6172.8107828040092</v>
      </c>
      <c r="F6" s="142">
        <v>19</v>
      </c>
      <c r="G6" s="107">
        <v>3.222</v>
      </c>
      <c r="H6" s="107">
        <v>18535</v>
      </c>
      <c r="I6" s="250">
        <v>15853</v>
      </c>
    </row>
    <row r="7" spans="1:9" ht="111.95" customHeight="1">
      <c r="A7" s="228" t="s">
        <v>60</v>
      </c>
      <c r="B7" s="141">
        <v>5</v>
      </c>
      <c r="C7" s="107">
        <v>889.72199999999998</v>
      </c>
      <c r="D7" s="107">
        <v>3474005</v>
      </c>
      <c r="E7" s="107">
        <f t="shared" si="0"/>
        <v>3904.5960423592987</v>
      </c>
      <c r="F7" s="142">
        <v>4</v>
      </c>
      <c r="G7" s="107">
        <v>2.016</v>
      </c>
      <c r="H7" s="107">
        <v>11572</v>
      </c>
      <c r="I7" s="250">
        <f t="shared" ref="I7:I16" si="1">IF(G7=0,0,((H7/G7)))</f>
        <v>5740.0793650793648</v>
      </c>
    </row>
    <row r="8" spans="1:9" ht="111.95" customHeight="1">
      <c r="A8" s="228" t="s">
        <v>61</v>
      </c>
      <c r="B8" s="141">
        <v>23</v>
      </c>
      <c r="C8" s="107">
        <v>579.46799999999996</v>
      </c>
      <c r="D8" s="107">
        <v>1413702</v>
      </c>
      <c r="E8" s="107">
        <f t="shared" si="0"/>
        <v>2439.6549938909484</v>
      </c>
      <c r="F8" s="142">
        <v>15</v>
      </c>
      <c r="G8" s="107">
        <v>1.26</v>
      </c>
      <c r="H8" s="107">
        <v>7632</v>
      </c>
      <c r="I8" s="250">
        <f t="shared" si="1"/>
        <v>6057.1428571428569</v>
      </c>
    </row>
    <row r="9" spans="1:9" ht="111.95" customHeight="1">
      <c r="A9" s="228" t="s">
        <v>62</v>
      </c>
      <c r="B9" s="141">
        <v>25</v>
      </c>
      <c r="C9" s="107">
        <v>69.286000000000001</v>
      </c>
      <c r="D9" s="107">
        <v>416989</v>
      </c>
      <c r="E9" s="107">
        <f t="shared" si="0"/>
        <v>6018.3731201108449</v>
      </c>
      <c r="F9" s="142">
        <v>29</v>
      </c>
      <c r="G9" s="107">
        <v>0.14000000000000001</v>
      </c>
      <c r="H9" s="107">
        <v>1104</v>
      </c>
      <c r="I9" s="250">
        <f t="shared" si="1"/>
        <v>7885.7142857142853</v>
      </c>
    </row>
    <row r="10" spans="1:9" ht="111.95" customHeight="1">
      <c r="A10" s="228" t="s">
        <v>63</v>
      </c>
      <c r="B10" s="141">
        <v>24</v>
      </c>
      <c r="C10" s="107">
        <v>161.19399999999999</v>
      </c>
      <c r="D10" s="107">
        <v>564056</v>
      </c>
      <c r="E10" s="107">
        <f t="shared" si="0"/>
        <v>3499.236944303138</v>
      </c>
      <c r="F10" s="142">
        <v>18</v>
      </c>
      <c r="G10" s="107">
        <v>0.61499999999999999</v>
      </c>
      <c r="H10" s="107">
        <v>3602</v>
      </c>
      <c r="I10" s="250">
        <f t="shared" si="1"/>
        <v>5856.9105691056911</v>
      </c>
    </row>
    <row r="11" spans="1:9" ht="111.95" customHeight="1">
      <c r="A11" s="228" t="s">
        <v>64</v>
      </c>
      <c r="B11" s="141">
        <v>19</v>
      </c>
      <c r="C11" s="107">
        <v>872.00599999999997</v>
      </c>
      <c r="D11" s="107">
        <v>2200938</v>
      </c>
      <c r="E11" s="107">
        <f t="shared" si="0"/>
        <v>2523.9941009580211</v>
      </c>
      <c r="F11" s="142">
        <v>23</v>
      </c>
      <c r="G11" s="107">
        <v>28.34</v>
      </c>
      <c r="H11" s="107">
        <v>144261</v>
      </c>
      <c r="I11" s="250">
        <f t="shared" si="1"/>
        <v>5090.3669724770643</v>
      </c>
    </row>
    <row r="12" spans="1:9" ht="111.95" customHeight="1">
      <c r="A12" s="228" t="s">
        <v>65</v>
      </c>
      <c r="B12" s="141">
        <v>30</v>
      </c>
      <c r="C12" s="107">
        <v>1182.9159999999999</v>
      </c>
      <c r="D12" s="107">
        <v>2776070</v>
      </c>
      <c r="E12" s="107">
        <f t="shared" si="0"/>
        <v>2346.8023088706213</v>
      </c>
      <c r="F12" s="142">
        <v>24</v>
      </c>
      <c r="G12" s="107">
        <v>10.422000000000001</v>
      </c>
      <c r="H12" s="107">
        <v>79321</v>
      </c>
      <c r="I12" s="250">
        <f t="shared" si="1"/>
        <v>7610.9192093648044</v>
      </c>
    </row>
    <row r="13" spans="1:9" ht="111.95" customHeight="1">
      <c r="A13" s="228" t="s">
        <v>66</v>
      </c>
      <c r="B13" s="141">
        <v>29</v>
      </c>
      <c r="C13" s="107">
        <v>1527.798</v>
      </c>
      <c r="D13" s="107">
        <v>3070420</v>
      </c>
      <c r="E13" s="107">
        <f t="shared" si="0"/>
        <v>2009.702853387686</v>
      </c>
      <c r="F13" s="142">
        <v>18</v>
      </c>
      <c r="G13" s="107">
        <v>58.76</v>
      </c>
      <c r="H13" s="107">
        <v>71419</v>
      </c>
      <c r="I13" s="250">
        <f t="shared" si="1"/>
        <v>1215.4356705241662</v>
      </c>
    </row>
    <row r="14" spans="1:9" ht="111.95" customHeight="1">
      <c r="A14" s="228" t="s">
        <v>67</v>
      </c>
      <c r="B14" s="141">
        <v>4</v>
      </c>
      <c r="C14" s="107">
        <v>1504.3130000000001</v>
      </c>
      <c r="D14" s="107">
        <v>2278892</v>
      </c>
      <c r="E14" s="107">
        <f t="shared" si="0"/>
        <v>1514.9054751238605</v>
      </c>
      <c r="F14" s="142">
        <v>15</v>
      </c>
      <c r="G14" s="107">
        <v>18.036000000000001</v>
      </c>
      <c r="H14" s="107">
        <v>35905</v>
      </c>
      <c r="I14" s="250">
        <f t="shared" si="1"/>
        <v>1990.7407407407406</v>
      </c>
    </row>
    <row r="15" spans="1:9" ht="111.95" customHeight="1">
      <c r="A15" s="228" t="s">
        <v>68</v>
      </c>
      <c r="B15" s="141">
        <v>8</v>
      </c>
      <c r="C15" s="107">
        <v>1125.2919999999999</v>
      </c>
      <c r="D15" s="107">
        <v>2722764</v>
      </c>
      <c r="E15" s="107">
        <f t="shared" si="0"/>
        <v>2419.6066443198747</v>
      </c>
      <c r="F15" s="142">
        <v>13</v>
      </c>
      <c r="G15" s="107">
        <v>26.37</v>
      </c>
      <c r="H15" s="107">
        <v>137789</v>
      </c>
      <c r="I15" s="250">
        <f t="shared" si="1"/>
        <v>5225.2180508153206</v>
      </c>
    </row>
    <row r="16" spans="1:9" ht="111.95" customHeight="1">
      <c r="A16" s="231" t="s">
        <v>69</v>
      </c>
      <c r="B16" s="251">
        <v>17</v>
      </c>
      <c r="C16" s="252">
        <v>1779.7919999999999</v>
      </c>
      <c r="D16" s="252">
        <v>2326062</v>
      </c>
      <c r="E16" s="252">
        <f t="shared" si="0"/>
        <v>1306.9291243021657</v>
      </c>
      <c r="F16" s="253">
        <v>22</v>
      </c>
      <c r="G16" s="252">
        <v>11.988</v>
      </c>
      <c r="H16" s="252">
        <v>66942</v>
      </c>
      <c r="I16" s="254">
        <f t="shared" si="1"/>
        <v>5584.0840840840847</v>
      </c>
    </row>
  </sheetData>
  <mergeCells count="5">
    <mergeCell ref="A1:I1"/>
    <mergeCell ref="A2:I2"/>
    <mergeCell ref="A3:A4"/>
    <mergeCell ref="B3:E3"/>
    <mergeCell ref="F3:I3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21" pageOrder="overThenDown" orientation="portrait" useFirstPageNumber="1" r:id="rId1"/>
  <headerFooter>
    <oddFooter>&amp;C&amp;30&amp;P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tabColor rgb="FF7030A0"/>
  </sheetPr>
  <dimension ref="A1:M18"/>
  <sheetViews>
    <sheetView view="pageBreakPreview" zoomScale="40" zoomScaleSheetLayoutView="40" workbookViewId="0">
      <pane xSplit="1" ySplit="5" topLeftCell="B6" activePane="bottomRight" state="frozen"/>
      <selection activeCell="K19" sqref="K19"/>
      <selection pane="topRight" activeCell="K19" sqref="K19"/>
      <selection pane="bottomLeft" activeCell="K19" sqref="K19"/>
      <selection pane="bottomRight" activeCell="K19" sqref="K19"/>
    </sheetView>
  </sheetViews>
  <sheetFormatPr defaultRowHeight="19.5"/>
  <cols>
    <col min="1" max="1" width="17.5" style="1" customWidth="1"/>
    <col min="2" max="2" width="24.625" style="2" customWidth="1"/>
    <col min="3" max="3" width="39.125" style="2" customWidth="1"/>
    <col min="4" max="4" width="24.625" style="2" customWidth="1"/>
    <col min="5" max="5" width="39.125" style="2" customWidth="1"/>
    <col min="6" max="6" width="24.625" style="2" customWidth="1"/>
    <col min="7" max="7" width="39.125" style="2" customWidth="1"/>
    <col min="8" max="8" width="27.5" style="2" customWidth="1"/>
    <col min="9" max="9" width="42.625" style="2" customWidth="1"/>
    <col min="10" max="10" width="27.5" style="2" customWidth="1"/>
    <col min="11" max="11" width="42.625" style="2" customWidth="1"/>
    <col min="12" max="12" width="27.5" style="2" customWidth="1"/>
    <col min="13" max="13" width="42.625" style="2" customWidth="1"/>
  </cols>
  <sheetData>
    <row r="1" spans="1:13" ht="165.75" customHeight="1">
      <c r="A1" s="267" t="s">
        <v>407</v>
      </c>
      <c r="B1" s="267"/>
      <c r="C1" s="267"/>
      <c r="D1" s="267"/>
      <c r="E1" s="267"/>
      <c r="F1" s="267"/>
      <c r="G1" s="267"/>
      <c r="H1" s="268" t="s">
        <v>107</v>
      </c>
      <c r="I1" s="268"/>
      <c r="J1" s="268"/>
      <c r="K1" s="268"/>
      <c r="L1" s="268"/>
      <c r="M1" s="268"/>
    </row>
    <row r="2" spans="1:13" ht="39.950000000000003" customHeight="1">
      <c r="A2" s="266" t="s">
        <v>72</v>
      </c>
      <c r="B2" s="266"/>
      <c r="C2" s="266"/>
      <c r="D2" s="266"/>
      <c r="E2" s="266"/>
      <c r="F2" s="266"/>
      <c r="G2" s="266"/>
      <c r="H2" s="266"/>
      <c r="I2" s="266"/>
      <c r="J2" s="266"/>
      <c r="K2" s="266"/>
      <c r="L2" s="266"/>
      <c r="M2" s="266"/>
    </row>
    <row r="3" spans="1:13" ht="65.099999999999994" customHeight="1">
      <c r="A3" s="289" t="s">
        <v>18</v>
      </c>
      <c r="B3" s="275" t="s">
        <v>1</v>
      </c>
      <c r="C3" s="275"/>
      <c r="D3" s="293" t="s">
        <v>111</v>
      </c>
      <c r="E3" s="294"/>
      <c r="F3" s="294"/>
      <c r="G3" s="294"/>
      <c r="H3" s="295" t="s">
        <v>110</v>
      </c>
      <c r="I3" s="296"/>
      <c r="J3" s="276" t="s">
        <v>9</v>
      </c>
      <c r="K3" s="276"/>
      <c r="L3" s="276" t="s">
        <v>12</v>
      </c>
      <c r="M3" s="276"/>
    </row>
    <row r="4" spans="1:13" ht="65.099999999999994" customHeight="1">
      <c r="A4" s="297"/>
      <c r="B4" s="275"/>
      <c r="C4" s="275"/>
      <c r="D4" s="275" t="s">
        <v>3</v>
      </c>
      <c r="E4" s="275"/>
      <c r="F4" s="275" t="s">
        <v>4</v>
      </c>
      <c r="G4" s="275"/>
      <c r="H4" s="275" t="s">
        <v>7</v>
      </c>
      <c r="I4" s="275"/>
      <c r="J4" s="276"/>
      <c r="K4" s="276"/>
      <c r="L4" s="276"/>
      <c r="M4" s="276"/>
    </row>
    <row r="5" spans="1:13" ht="65.099999999999994" customHeight="1">
      <c r="A5" s="290"/>
      <c r="B5" s="36" t="s">
        <v>15</v>
      </c>
      <c r="C5" s="36" t="s">
        <v>6</v>
      </c>
      <c r="D5" s="36" t="s">
        <v>15</v>
      </c>
      <c r="E5" s="36" t="s">
        <v>6</v>
      </c>
      <c r="F5" s="36" t="s">
        <v>15</v>
      </c>
      <c r="G5" s="36" t="s">
        <v>6</v>
      </c>
      <c r="H5" s="36" t="s">
        <v>5</v>
      </c>
      <c r="I5" s="36" t="s">
        <v>6</v>
      </c>
      <c r="J5" s="36" t="s">
        <v>15</v>
      </c>
      <c r="K5" s="36" t="s">
        <v>6</v>
      </c>
      <c r="L5" s="36" t="s">
        <v>15</v>
      </c>
      <c r="M5" s="36" t="s">
        <v>6</v>
      </c>
    </row>
    <row r="6" spans="1:13" ht="111.95" customHeight="1">
      <c r="A6" s="5" t="s">
        <v>58</v>
      </c>
      <c r="B6" s="108">
        <v>71.75</v>
      </c>
      <c r="C6" s="108">
        <v>158920.87765957447</v>
      </c>
      <c r="D6" s="108">
        <v>27.5</v>
      </c>
      <c r="E6" s="108">
        <v>169766.5</v>
      </c>
      <c r="F6" s="108">
        <v>35.6</v>
      </c>
      <c r="G6" s="108">
        <v>119303.53333333334</v>
      </c>
      <c r="H6" s="108">
        <v>16.75</v>
      </c>
      <c r="I6" s="108">
        <v>96051</v>
      </c>
      <c r="J6" s="108">
        <v>2.6146788990825689</v>
      </c>
      <c r="K6" s="108">
        <v>11879.412844036697</v>
      </c>
      <c r="L6" s="108">
        <v>54.833333333333336</v>
      </c>
      <c r="M6" s="108">
        <v>12027.738601823708</v>
      </c>
    </row>
    <row r="7" spans="1:13" ht="111.95" customHeight="1">
      <c r="A7" s="5" t="s">
        <v>59</v>
      </c>
      <c r="B7" s="108">
        <v>58.642857142857146</v>
      </c>
      <c r="C7" s="108">
        <v>173868.60389610389</v>
      </c>
      <c r="D7" s="108">
        <v>7</v>
      </c>
      <c r="E7" s="108">
        <v>36740.84210526316</v>
      </c>
      <c r="F7" s="108">
        <v>28.823529411764707</v>
      </c>
      <c r="G7" s="108">
        <v>76221.205882352937</v>
      </c>
      <c r="H7" s="108">
        <v>12.3125</v>
      </c>
      <c r="I7" s="108">
        <v>40638.5</v>
      </c>
      <c r="J7" s="108">
        <v>1.8791208791208791</v>
      </c>
      <c r="K7" s="108">
        <v>6825.4945054945056</v>
      </c>
      <c r="L7" s="108">
        <v>24</v>
      </c>
      <c r="M7" s="108">
        <v>10397.791666666666</v>
      </c>
    </row>
    <row r="8" spans="1:13" ht="111.95" customHeight="1">
      <c r="A8" s="5" t="s">
        <v>60</v>
      </c>
      <c r="B8" s="108">
        <v>49.689320388349515</v>
      </c>
      <c r="C8" s="108">
        <v>144389.80582524271</v>
      </c>
      <c r="D8" s="108">
        <v>17</v>
      </c>
      <c r="E8" s="108">
        <v>83279.428571428565</v>
      </c>
      <c r="F8" s="108">
        <v>56.6</v>
      </c>
      <c r="G8" s="108">
        <v>119285.5</v>
      </c>
      <c r="H8" s="108">
        <v>10.5</v>
      </c>
      <c r="I8" s="108">
        <v>25804.0625</v>
      </c>
      <c r="J8" s="108">
        <v>3.0188679245283021</v>
      </c>
      <c r="K8" s="108">
        <v>13720.141509433963</v>
      </c>
      <c r="L8" s="108">
        <v>7.7272727272727275</v>
      </c>
      <c r="M8" s="108">
        <v>19888.129411764705</v>
      </c>
    </row>
    <row r="9" spans="1:13" ht="111.95" customHeight="1">
      <c r="A9" s="5" t="s">
        <v>61</v>
      </c>
      <c r="B9" s="108">
        <v>32.708333333333336</v>
      </c>
      <c r="C9" s="108">
        <v>65543.941666666666</v>
      </c>
      <c r="D9" s="108">
        <v>4.5925925925925926</v>
      </c>
      <c r="E9" s="108">
        <v>23913.518518518518</v>
      </c>
      <c r="F9" s="108">
        <v>32.142857142857146</v>
      </c>
      <c r="G9" s="108">
        <v>99329.071428571435</v>
      </c>
      <c r="H9" s="108">
        <v>0</v>
      </c>
      <c r="I9" s="108">
        <v>0</v>
      </c>
      <c r="J9" s="108">
        <v>2.364341085271318</v>
      </c>
      <c r="K9" s="108">
        <v>11934.751937984496</v>
      </c>
      <c r="L9" s="108">
        <v>159</v>
      </c>
      <c r="M9" s="108">
        <v>1205.1132075471698</v>
      </c>
    </row>
    <row r="10" spans="1:13" ht="111.95" customHeight="1">
      <c r="A10" s="5" t="s">
        <v>62</v>
      </c>
      <c r="B10" s="108">
        <v>0</v>
      </c>
      <c r="C10" s="108">
        <v>0</v>
      </c>
      <c r="D10" s="108">
        <v>6.45</v>
      </c>
      <c r="E10" s="108">
        <v>33106.75</v>
      </c>
      <c r="F10" s="108">
        <v>0</v>
      </c>
      <c r="G10" s="108">
        <v>0</v>
      </c>
      <c r="H10" s="108">
        <v>0</v>
      </c>
      <c r="I10" s="108">
        <v>0</v>
      </c>
      <c r="J10" s="108">
        <v>1.9448818897637796</v>
      </c>
      <c r="K10" s="108">
        <v>10476.51968503937</v>
      </c>
      <c r="L10" s="108">
        <v>5.1086956521739131</v>
      </c>
      <c r="M10" s="108">
        <v>200566.85106382979</v>
      </c>
    </row>
    <row r="11" spans="1:13" ht="111.95" customHeight="1">
      <c r="A11" s="5" t="s">
        <v>63</v>
      </c>
      <c r="B11" s="108">
        <v>4</v>
      </c>
      <c r="C11" s="108">
        <v>7371.36</v>
      </c>
      <c r="D11" s="108">
        <v>0</v>
      </c>
      <c r="E11" s="108">
        <v>0</v>
      </c>
      <c r="F11" s="108">
        <v>12.5</v>
      </c>
      <c r="G11" s="108">
        <v>48434.333333333336</v>
      </c>
      <c r="H11" s="108">
        <v>0</v>
      </c>
      <c r="I11" s="108">
        <v>0</v>
      </c>
      <c r="J11" s="108">
        <v>2.5135135135135136</v>
      </c>
      <c r="K11" s="108">
        <v>11863.82882882883</v>
      </c>
      <c r="L11" s="108">
        <v>36.208333333333336</v>
      </c>
      <c r="M11" s="108">
        <v>78020.934407364781</v>
      </c>
    </row>
    <row r="12" spans="1:13" ht="111.95" customHeight="1">
      <c r="A12" s="5" t="s">
        <v>64</v>
      </c>
      <c r="B12" s="108">
        <v>39.912371134020617</v>
      </c>
      <c r="C12" s="108">
        <v>55219.226804123711</v>
      </c>
      <c r="D12" s="108">
        <v>5.2105263157894735</v>
      </c>
      <c r="E12" s="108">
        <v>22344.684210526317</v>
      </c>
      <c r="F12" s="108">
        <v>100</v>
      </c>
      <c r="G12" s="108">
        <v>739458</v>
      </c>
      <c r="H12" s="108">
        <v>0</v>
      </c>
      <c r="I12" s="108">
        <v>0</v>
      </c>
      <c r="J12" s="108">
        <v>2.16</v>
      </c>
      <c r="K12" s="108">
        <v>13375.392</v>
      </c>
      <c r="L12" s="108">
        <v>7.4444444444444446</v>
      </c>
      <c r="M12" s="108">
        <v>101535.85074626865</v>
      </c>
    </row>
    <row r="13" spans="1:13" ht="111.95" customHeight="1">
      <c r="A13" s="5" t="s">
        <v>65</v>
      </c>
      <c r="B13" s="108">
        <v>42.015075376884425</v>
      </c>
      <c r="C13" s="108">
        <v>67569.050251256282</v>
      </c>
      <c r="D13" s="108">
        <v>4.708333333333333</v>
      </c>
      <c r="E13" s="108">
        <v>20260.791666666668</v>
      </c>
      <c r="F13" s="108">
        <v>146</v>
      </c>
      <c r="G13" s="108">
        <v>997211.5</v>
      </c>
      <c r="H13" s="108">
        <v>10</v>
      </c>
      <c r="I13" s="108">
        <v>26459</v>
      </c>
      <c r="J13" s="108">
        <v>2.2890625</v>
      </c>
      <c r="K13" s="108">
        <v>17606.734375</v>
      </c>
      <c r="L13" s="108">
        <v>189</v>
      </c>
      <c r="M13" s="108">
        <v>6201.5079365079364</v>
      </c>
    </row>
    <row r="14" spans="1:13" ht="111.95" customHeight="1">
      <c r="A14" s="5" t="s">
        <v>66</v>
      </c>
      <c r="B14" s="108">
        <v>76.127192982456137</v>
      </c>
      <c r="C14" s="108">
        <v>100646.76315789473</v>
      </c>
      <c r="D14" s="108">
        <v>9</v>
      </c>
      <c r="E14" s="108">
        <v>42454.538461538461</v>
      </c>
      <c r="F14" s="108">
        <v>127.08333333333333</v>
      </c>
      <c r="G14" s="108">
        <v>782186.91666666663</v>
      </c>
      <c r="H14" s="108">
        <v>43</v>
      </c>
      <c r="I14" s="108">
        <v>284414.5</v>
      </c>
      <c r="J14" s="108">
        <v>1.7571428571428571</v>
      </c>
      <c r="K14" s="108">
        <v>10535.514285714286</v>
      </c>
      <c r="L14" s="108">
        <v>247</v>
      </c>
      <c r="M14" s="108">
        <v>3324.9595141700406</v>
      </c>
    </row>
    <row r="15" spans="1:13" ht="111.95" customHeight="1">
      <c r="A15" s="5" t="s">
        <v>67</v>
      </c>
      <c r="B15" s="108">
        <v>90.61904761904762</v>
      </c>
      <c r="C15" s="108">
        <v>91803.225108225102</v>
      </c>
      <c r="D15" s="108">
        <v>11.714285714285714</v>
      </c>
      <c r="E15" s="108">
        <v>45790.642857142855</v>
      </c>
      <c r="F15" s="108">
        <v>76.86666666666666</v>
      </c>
      <c r="G15" s="108">
        <v>259846.8</v>
      </c>
      <c r="H15" s="108">
        <v>17.111111111111111</v>
      </c>
      <c r="I15" s="108">
        <v>61800.888888888891</v>
      </c>
      <c r="J15" s="108">
        <v>2.8292682926829267</v>
      </c>
      <c r="K15" s="108">
        <v>12141.081300813008</v>
      </c>
      <c r="L15" s="108">
        <v>25.5</v>
      </c>
      <c r="M15" s="108">
        <v>41268.431372549021</v>
      </c>
    </row>
    <row r="16" spans="1:13" ht="111.95" customHeight="1">
      <c r="A16" s="5" t="s">
        <v>68</v>
      </c>
      <c r="B16" s="108">
        <v>87.53</v>
      </c>
      <c r="C16" s="108">
        <v>131004.47500000001</v>
      </c>
      <c r="D16" s="108">
        <v>24.75</v>
      </c>
      <c r="E16" s="108">
        <v>101894.75</v>
      </c>
      <c r="F16" s="108">
        <v>63.36</v>
      </c>
      <c r="G16" s="108">
        <v>208586.96</v>
      </c>
      <c r="H16" s="108">
        <v>24.4</v>
      </c>
      <c r="I16" s="108">
        <v>67332.866666666669</v>
      </c>
      <c r="J16" s="108">
        <v>3.845528455284553</v>
      </c>
      <c r="K16" s="108">
        <v>16977.17886178862</v>
      </c>
      <c r="L16" s="108">
        <v>79.666666666666671</v>
      </c>
      <c r="M16" s="108">
        <v>7515.4644351464431</v>
      </c>
    </row>
    <row r="17" spans="1:13" ht="111.95" customHeight="1">
      <c r="A17" s="5" t="s">
        <v>69</v>
      </c>
      <c r="B17" s="108">
        <v>110.12096774193549</v>
      </c>
      <c r="C17" s="108">
        <v>124609.69354838709</v>
      </c>
      <c r="D17" s="108">
        <v>15.727272727272727</v>
      </c>
      <c r="E17" s="108">
        <v>77294.454545454544</v>
      </c>
      <c r="F17" s="108">
        <v>49.125</v>
      </c>
      <c r="G17" s="108">
        <v>182206.0625</v>
      </c>
      <c r="H17" s="108">
        <v>31</v>
      </c>
      <c r="I17" s="108">
        <v>86440.333333333328</v>
      </c>
      <c r="J17" s="108">
        <v>3.2302158273381294</v>
      </c>
      <c r="K17" s="108">
        <v>13324.510791366907</v>
      </c>
      <c r="L17" s="108">
        <v>17.8</v>
      </c>
      <c r="M17" s="108">
        <v>22680.842696629214</v>
      </c>
    </row>
    <row r="18" spans="1:13" ht="111.95" customHeight="1">
      <c r="A18" s="23" t="s">
        <v>108</v>
      </c>
      <c r="B18" s="102">
        <f>AVERAGE(B6:B17)</f>
        <v>55.259597143240349</v>
      </c>
      <c r="C18" s="102">
        <f t="shared" ref="C18:M18" si="0">AVERAGE(C6:C17)</f>
        <v>93412.251909789557</v>
      </c>
      <c r="D18" s="102">
        <f t="shared" si="0"/>
        <v>11.13775089027282</v>
      </c>
      <c r="E18" s="102">
        <f t="shared" si="0"/>
        <v>54737.241744711588</v>
      </c>
      <c r="F18" s="102">
        <f t="shared" si="0"/>
        <v>60.675115546218485</v>
      </c>
      <c r="G18" s="102">
        <f t="shared" si="0"/>
        <v>302672.49026202143</v>
      </c>
      <c r="H18" s="102">
        <f t="shared" si="0"/>
        <v>13.756134259259261</v>
      </c>
      <c r="I18" s="102">
        <f t="shared" si="0"/>
        <v>57411.762615740743</v>
      </c>
      <c r="J18" s="102">
        <f t="shared" si="0"/>
        <v>2.5372185103107352</v>
      </c>
      <c r="K18" s="102">
        <f t="shared" si="0"/>
        <v>12555.046743791723</v>
      </c>
      <c r="L18" s="102">
        <f t="shared" si="0"/>
        <v>71.107395513102034</v>
      </c>
      <c r="M18" s="102">
        <f t="shared" si="0"/>
        <v>42052.801255022343</v>
      </c>
    </row>
  </sheetData>
  <mergeCells count="12">
    <mergeCell ref="H1:M1"/>
    <mergeCell ref="A1:G1"/>
    <mergeCell ref="L3:M4"/>
    <mergeCell ref="D4:E4"/>
    <mergeCell ref="F4:G4"/>
    <mergeCell ref="H4:I4"/>
    <mergeCell ref="D3:G3"/>
    <mergeCell ref="H3:I3"/>
    <mergeCell ref="A2:M2"/>
    <mergeCell ref="A3:A5"/>
    <mergeCell ref="B3:C4"/>
    <mergeCell ref="J3:K4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22" pageOrder="overThenDown" orientation="portrait" useFirstPageNumber="1" r:id="rId1"/>
  <headerFooter>
    <oddFooter>&amp;C&amp;30&amp;P</oddFooter>
  </headerFooter>
  <colBreaks count="1" manualBreakCount="1">
    <brk id="7" max="17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>
    <tabColor rgb="FF7030A0"/>
  </sheetPr>
  <dimension ref="A1:V17"/>
  <sheetViews>
    <sheetView view="pageBreakPreview" zoomScale="40" zoomScaleSheetLayoutView="40" workbookViewId="0">
      <pane xSplit="1" ySplit="4" topLeftCell="B11" activePane="bottomRight" state="frozen"/>
      <selection activeCell="K19" sqref="K19"/>
      <selection pane="topRight" activeCell="K19" sqref="K19"/>
      <selection pane="bottomLeft" activeCell="K19" sqref="K19"/>
      <selection pane="bottomRight" activeCell="K19" sqref="K19"/>
    </sheetView>
  </sheetViews>
  <sheetFormatPr defaultRowHeight="19.5"/>
  <cols>
    <col min="1" max="1" width="17.5" style="1" customWidth="1"/>
    <col min="2" max="2" width="18.125" style="2" customWidth="1"/>
    <col min="3" max="3" width="28.625" style="2" customWidth="1"/>
    <col min="4" max="4" width="16.875" style="2" customWidth="1"/>
    <col min="5" max="5" width="18.125" style="2" customWidth="1"/>
    <col min="6" max="6" width="28.625" style="2" customWidth="1"/>
    <col min="7" max="7" width="16.875" style="2" customWidth="1"/>
    <col min="8" max="8" width="18.125" style="2" customWidth="1"/>
    <col min="9" max="9" width="28.625" style="2" customWidth="1"/>
    <col min="10" max="10" width="16.875" style="2" customWidth="1"/>
    <col min="11" max="11" width="15.5" style="2" customWidth="1"/>
    <col min="12" max="12" width="20.375" style="2" customWidth="1"/>
    <col min="13" max="13" width="17.25" style="2" customWidth="1"/>
    <col min="14" max="14" width="15.5" style="2" customWidth="1"/>
    <col min="15" max="15" width="20.375" style="2" customWidth="1"/>
    <col min="16" max="16" width="17.25" style="2" customWidth="1"/>
    <col min="17" max="17" width="15.5" style="2" customWidth="1"/>
    <col min="18" max="18" width="20.375" style="2" customWidth="1"/>
    <col min="19" max="19" width="17.25" style="2" customWidth="1"/>
    <col min="20" max="20" width="15.5" style="2" customWidth="1"/>
    <col min="21" max="21" width="20.375" style="2" customWidth="1"/>
    <col min="22" max="22" width="17.25" style="2" customWidth="1"/>
  </cols>
  <sheetData>
    <row r="1" spans="1:22" ht="165.75" customHeight="1">
      <c r="A1" s="267" t="s">
        <v>408</v>
      </c>
      <c r="B1" s="267"/>
      <c r="C1" s="267"/>
      <c r="D1" s="267"/>
      <c r="E1" s="267"/>
      <c r="F1" s="267"/>
      <c r="G1" s="267"/>
      <c r="H1" s="267"/>
      <c r="I1" s="267"/>
      <c r="J1" s="267"/>
      <c r="K1" s="268" t="s">
        <v>116</v>
      </c>
      <c r="L1" s="268"/>
      <c r="M1" s="268"/>
      <c r="N1" s="268"/>
      <c r="O1" s="268"/>
      <c r="P1" s="268"/>
      <c r="Q1" s="268"/>
      <c r="R1" s="268"/>
      <c r="S1" s="268"/>
      <c r="T1" s="268"/>
      <c r="U1" s="268"/>
      <c r="V1" s="268"/>
    </row>
    <row r="2" spans="1:22" ht="39.950000000000003" customHeight="1">
      <c r="A2" s="266" t="s">
        <v>119</v>
      </c>
      <c r="B2" s="266"/>
      <c r="C2" s="266"/>
      <c r="D2" s="266"/>
      <c r="E2" s="266"/>
      <c r="F2" s="266"/>
      <c r="G2" s="266"/>
      <c r="H2" s="266"/>
      <c r="I2" s="266"/>
      <c r="J2" s="266"/>
      <c r="K2" s="266"/>
      <c r="L2" s="266"/>
      <c r="M2" s="266"/>
      <c r="N2" s="266"/>
      <c r="O2" s="266"/>
      <c r="P2" s="266"/>
      <c r="Q2" s="266"/>
      <c r="R2" s="266"/>
      <c r="S2" s="266"/>
      <c r="T2" s="266"/>
      <c r="U2" s="266"/>
      <c r="V2" s="266"/>
    </row>
    <row r="3" spans="1:22" ht="97.5" customHeight="1">
      <c r="A3" s="289" t="s">
        <v>18</v>
      </c>
      <c r="B3" s="275" t="s">
        <v>0</v>
      </c>
      <c r="C3" s="275"/>
      <c r="D3" s="275"/>
      <c r="E3" s="272" t="s">
        <v>112</v>
      </c>
      <c r="F3" s="273"/>
      <c r="G3" s="273"/>
      <c r="H3" s="272" t="s">
        <v>113</v>
      </c>
      <c r="I3" s="273"/>
      <c r="J3" s="273"/>
      <c r="K3" s="272" t="s">
        <v>114</v>
      </c>
      <c r="L3" s="273"/>
      <c r="M3" s="273"/>
      <c r="N3" s="272" t="s">
        <v>115</v>
      </c>
      <c r="O3" s="273"/>
      <c r="P3" s="273"/>
      <c r="Q3" s="272" t="s">
        <v>84</v>
      </c>
      <c r="R3" s="273"/>
      <c r="S3" s="273"/>
      <c r="T3" s="272" t="s">
        <v>98</v>
      </c>
      <c r="U3" s="273"/>
      <c r="V3" s="274"/>
    </row>
    <row r="4" spans="1:22" ht="97.5" customHeight="1">
      <c r="A4" s="290"/>
      <c r="B4" s="36" t="s">
        <v>5</v>
      </c>
      <c r="C4" s="36" t="s">
        <v>89</v>
      </c>
      <c r="D4" s="36" t="s">
        <v>90</v>
      </c>
      <c r="E4" s="36" t="s">
        <v>5</v>
      </c>
      <c r="F4" s="36" t="s">
        <v>89</v>
      </c>
      <c r="G4" s="36" t="s">
        <v>90</v>
      </c>
      <c r="H4" s="36" t="s">
        <v>5</v>
      </c>
      <c r="I4" s="36" t="s">
        <v>89</v>
      </c>
      <c r="J4" s="36" t="s">
        <v>90</v>
      </c>
      <c r="K4" s="36" t="s">
        <v>5</v>
      </c>
      <c r="L4" s="36" t="s">
        <v>89</v>
      </c>
      <c r="M4" s="36" t="s">
        <v>90</v>
      </c>
      <c r="N4" s="36" t="s">
        <v>5</v>
      </c>
      <c r="O4" s="36" t="s">
        <v>89</v>
      </c>
      <c r="P4" s="36" t="s">
        <v>90</v>
      </c>
      <c r="Q4" s="36" t="s">
        <v>5</v>
      </c>
      <c r="R4" s="36" t="s">
        <v>89</v>
      </c>
      <c r="S4" s="36" t="s">
        <v>90</v>
      </c>
      <c r="T4" s="36" t="s">
        <v>5</v>
      </c>
      <c r="U4" s="36" t="s">
        <v>89</v>
      </c>
      <c r="V4" s="36" t="s">
        <v>90</v>
      </c>
    </row>
    <row r="5" spans="1:22" ht="111.95" customHeight="1">
      <c r="A5" s="5" t="s">
        <v>58</v>
      </c>
      <c r="B5" s="113">
        <f>E5+H5+K5+N5+Q5+T5</f>
        <v>134</v>
      </c>
      <c r="C5" s="113">
        <f>F5+I5+L5+O5+R5+U5</f>
        <v>236.672</v>
      </c>
      <c r="D5" s="113">
        <f>IF(B5=0,0,((C5/B5)*1000))</f>
        <v>1766.2089552238806</v>
      </c>
      <c r="E5" s="113">
        <v>114</v>
      </c>
      <c r="F5" s="113">
        <v>222.64699999999999</v>
      </c>
      <c r="G5" s="113">
        <f>IF(E5=0,0,((F5/E5)*1000))</f>
        <v>1953.0438596491226</v>
      </c>
      <c r="H5" s="113">
        <v>0</v>
      </c>
      <c r="I5" s="113">
        <v>0</v>
      </c>
      <c r="J5" s="113">
        <f>IF(H5=0,0,((I5/H5)*1000))</f>
        <v>0</v>
      </c>
      <c r="K5" s="113">
        <v>0</v>
      </c>
      <c r="L5" s="113">
        <v>0</v>
      </c>
      <c r="M5" s="113">
        <f>IF(K5=0,0,((L5/K5)*1000))</f>
        <v>0</v>
      </c>
      <c r="N5" s="113">
        <v>0</v>
      </c>
      <c r="O5" s="113">
        <v>0</v>
      </c>
      <c r="P5" s="113">
        <f>IF(N5=0,0,((O5/N5)*1000))</f>
        <v>0</v>
      </c>
      <c r="Q5" s="113">
        <v>0</v>
      </c>
      <c r="R5" s="113">
        <v>0</v>
      </c>
      <c r="S5" s="113">
        <f>IF(Q5=0,0,((R5/Q5)*1000))</f>
        <v>0</v>
      </c>
      <c r="T5" s="113">
        <v>20</v>
      </c>
      <c r="U5" s="113">
        <v>14.025</v>
      </c>
      <c r="V5" s="113">
        <f>IF(T5=0,0,((U5/T5)*1000))</f>
        <v>701.25</v>
      </c>
    </row>
    <row r="6" spans="1:22" ht="111.95" customHeight="1">
      <c r="A6" s="5" t="s">
        <v>59</v>
      </c>
      <c r="B6" s="113">
        <f t="shared" ref="B6:B16" si="0">E6+H6+K6+N6+Q6+T6</f>
        <v>58</v>
      </c>
      <c r="C6" s="113">
        <f t="shared" ref="C6:C16" si="1">F6+I6+L6+O6+R6+U6</f>
        <v>82.506</v>
      </c>
      <c r="D6" s="113">
        <f t="shared" ref="D6:D16" si="2">IF(B6=0,0,((C6/B6)*1000))</f>
        <v>1422.5172413793102</v>
      </c>
      <c r="E6" s="113">
        <v>32</v>
      </c>
      <c r="F6" s="113">
        <v>67.45</v>
      </c>
      <c r="G6" s="113">
        <f t="shared" ref="G6:G16" si="3">IF(E6=0,0,((F6/E6)*1000))</f>
        <v>2107.8125</v>
      </c>
      <c r="H6" s="113">
        <v>0</v>
      </c>
      <c r="I6" s="113">
        <v>0</v>
      </c>
      <c r="J6" s="113">
        <f t="shared" ref="J6:J16" si="4">IF(H6=0,0,((I6/H6)*1000))</f>
        <v>0</v>
      </c>
      <c r="K6" s="113">
        <v>0</v>
      </c>
      <c r="L6" s="113">
        <v>0</v>
      </c>
      <c r="M6" s="113">
        <f t="shared" ref="M6:M16" si="5">IF(K6=0,0,((L6/K6)*1000))</f>
        <v>0</v>
      </c>
      <c r="N6" s="113">
        <v>0</v>
      </c>
      <c r="O6" s="113">
        <v>0</v>
      </c>
      <c r="P6" s="113">
        <f t="shared" ref="P6:P16" si="6">IF(N6=0,0,((O6/N6)*1000))</f>
        <v>0</v>
      </c>
      <c r="Q6" s="113">
        <v>0</v>
      </c>
      <c r="R6" s="113">
        <v>0</v>
      </c>
      <c r="S6" s="113">
        <f t="shared" ref="S6:S16" si="7">IF(Q6=0,0,((R6/Q6)*1000))</f>
        <v>0</v>
      </c>
      <c r="T6" s="113">
        <v>26</v>
      </c>
      <c r="U6" s="113">
        <v>15.055999999999999</v>
      </c>
      <c r="V6" s="113">
        <f t="shared" ref="V6:V16" si="8">IF(T6=0,0,((U6/T6)*1000))</f>
        <v>579.07692307692309</v>
      </c>
    </row>
    <row r="7" spans="1:22" ht="111.95" customHeight="1">
      <c r="A7" s="5" t="s">
        <v>60</v>
      </c>
      <c r="B7" s="113">
        <f t="shared" si="0"/>
        <v>2071</v>
      </c>
      <c r="C7" s="113">
        <f t="shared" si="1"/>
        <v>4445.4090000000006</v>
      </c>
      <c r="D7" s="113">
        <f t="shared" si="2"/>
        <v>2146.5036214389188</v>
      </c>
      <c r="E7" s="113">
        <v>1247</v>
      </c>
      <c r="F7" s="113">
        <v>1734.848</v>
      </c>
      <c r="G7" s="113">
        <f t="shared" si="3"/>
        <v>1391.2173215717723</v>
      </c>
      <c r="H7" s="113">
        <v>0</v>
      </c>
      <c r="I7" s="113">
        <v>0</v>
      </c>
      <c r="J7" s="113">
        <f t="shared" si="4"/>
        <v>0</v>
      </c>
      <c r="K7" s="113">
        <v>254</v>
      </c>
      <c r="L7" s="113">
        <v>982.75099999999998</v>
      </c>
      <c r="M7" s="113">
        <f t="shared" si="5"/>
        <v>3869.0984251968503</v>
      </c>
      <c r="N7" s="113">
        <v>78</v>
      </c>
      <c r="O7" s="113">
        <v>47.972000000000001</v>
      </c>
      <c r="P7" s="113">
        <f t="shared" si="6"/>
        <v>615.02564102564111</v>
      </c>
      <c r="Q7" s="113">
        <v>0</v>
      </c>
      <c r="R7" s="113">
        <v>0</v>
      </c>
      <c r="S7" s="113">
        <f t="shared" si="7"/>
        <v>0</v>
      </c>
      <c r="T7" s="113">
        <v>492</v>
      </c>
      <c r="U7" s="113">
        <v>1679.838</v>
      </c>
      <c r="V7" s="113">
        <f t="shared" si="8"/>
        <v>3414.3048780487802</v>
      </c>
    </row>
    <row r="8" spans="1:22" ht="111.95" customHeight="1">
      <c r="A8" s="5" t="s">
        <v>61</v>
      </c>
      <c r="B8" s="113">
        <f t="shared" si="0"/>
        <v>439</v>
      </c>
      <c r="C8" s="113">
        <f t="shared" si="1"/>
        <v>573.52499999999998</v>
      </c>
      <c r="D8" s="113">
        <f t="shared" si="2"/>
        <v>1306.4350797266516</v>
      </c>
      <c r="E8" s="113">
        <v>210</v>
      </c>
      <c r="F8" s="113">
        <v>291.55599999999998</v>
      </c>
      <c r="G8" s="113">
        <f t="shared" si="3"/>
        <v>1388.3619047619047</v>
      </c>
      <c r="H8" s="113">
        <v>0</v>
      </c>
      <c r="I8" s="113">
        <v>0</v>
      </c>
      <c r="J8" s="113">
        <f t="shared" si="4"/>
        <v>0</v>
      </c>
      <c r="K8" s="113">
        <v>1</v>
      </c>
      <c r="L8" s="113">
        <v>1.02</v>
      </c>
      <c r="M8" s="113">
        <f t="shared" si="5"/>
        <v>1020</v>
      </c>
      <c r="N8" s="113">
        <v>117</v>
      </c>
      <c r="O8" s="113">
        <v>78.795000000000002</v>
      </c>
      <c r="P8" s="113">
        <f t="shared" si="6"/>
        <v>673.46153846153845</v>
      </c>
      <c r="Q8" s="113">
        <v>0</v>
      </c>
      <c r="R8" s="113">
        <v>0</v>
      </c>
      <c r="S8" s="113">
        <f t="shared" si="7"/>
        <v>0</v>
      </c>
      <c r="T8" s="113">
        <v>111</v>
      </c>
      <c r="U8" s="113">
        <v>202.154</v>
      </c>
      <c r="V8" s="113">
        <f t="shared" si="8"/>
        <v>1821.2072072072071</v>
      </c>
    </row>
    <row r="9" spans="1:22" ht="111.95" customHeight="1">
      <c r="A9" s="5" t="s">
        <v>62</v>
      </c>
      <c r="B9" s="113">
        <f t="shared" si="0"/>
        <v>0</v>
      </c>
      <c r="C9" s="113">
        <f t="shared" si="1"/>
        <v>0</v>
      </c>
      <c r="D9" s="113">
        <f t="shared" si="2"/>
        <v>0</v>
      </c>
      <c r="E9" s="113">
        <v>0</v>
      </c>
      <c r="F9" s="113">
        <v>0</v>
      </c>
      <c r="G9" s="113">
        <f t="shared" si="3"/>
        <v>0</v>
      </c>
      <c r="H9" s="113">
        <v>0</v>
      </c>
      <c r="I9" s="113">
        <v>0</v>
      </c>
      <c r="J9" s="113">
        <f t="shared" si="4"/>
        <v>0</v>
      </c>
      <c r="K9" s="113">
        <v>0</v>
      </c>
      <c r="L9" s="113">
        <v>0</v>
      </c>
      <c r="M9" s="113">
        <f t="shared" si="5"/>
        <v>0</v>
      </c>
      <c r="N9" s="113">
        <v>0</v>
      </c>
      <c r="O9" s="113">
        <v>0</v>
      </c>
      <c r="P9" s="113">
        <f t="shared" si="6"/>
        <v>0</v>
      </c>
      <c r="Q9" s="113">
        <v>0</v>
      </c>
      <c r="R9" s="113">
        <v>0</v>
      </c>
      <c r="S9" s="113">
        <f t="shared" si="7"/>
        <v>0</v>
      </c>
      <c r="T9" s="113">
        <v>0</v>
      </c>
      <c r="U9" s="113">
        <v>0</v>
      </c>
      <c r="V9" s="113">
        <f t="shared" si="8"/>
        <v>0</v>
      </c>
    </row>
    <row r="10" spans="1:22" ht="111.95" customHeight="1">
      <c r="A10" s="5" t="s">
        <v>63</v>
      </c>
      <c r="B10" s="113">
        <f t="shared" si="0"/>
        <v>0</v>
      </c>
      <c r="C10" s="113">
        <f t="shared" si="1"/>
        <v>0</v>
      </c>
      <c r="D10" s="113">
        <f t="shared" si="2"/>
        <v>0</v>
      </c>
      <c r="E10" s="113">
        <v>0</v>
      </c>
      <c r="F10" s="113">
        <v>0</v>
      </c>
      <c r="G10" s="113">
        <f t="shared" si="3"/>
        <v>0</v>
      </c>
      <c r="H10" s="113">
        <v>0</v>
      </c>
      <c r="I10" s="113">
        <v>0</v>
      </c>
      <c r="J10" s="113">
        <f t="shared" si="4"/>
        <v>0</v>
      </c>
      <c r="K10" s="113">
        <v>0</v>
      </c>
      <c r="L10" s="113">
        <v>0</v>
      </c>
      <c r="M10" s="113">
        <f t="shared" si="5"/>
        <v>0</v>
      </c>
      <c r="N10" s="113">
        <v>0</v>
      </c>
      <c r="O10" s="113">
        <v>0</v>
      </c>
      <c r="P10" s="113">
        <f t="shared" si="6"/>
        <v>0</v>
      </c>
      <c r="Q10" s="113">
        <v>0</v>
      </c>
      <c r="R10" s="113">
        <v>0</v>
      </c>
      <c r="S10" s="113">
        <f t="shared" si="7"/>
        <v>0</v>
      </c>
      <c r="T10" s="113">
        <v>0</v>
      </c>
      <c r="U10" s="113">
        <v>0</v>
      </c>
      <c r="V10" s="113">
        <f t="shared" si="8"/>
        <v>0</v>
      </c>
    </row>
    <row r="11" spans="1:22" ht="111.95" customHeight="1">
      <c r="A11" s="5" t="s">
        <v>64</v>
      </c>
      <c r="B11" s="113">
        <f t="shared" si="0"/>
        <v>509</v>
      </c>
      <c r="C11" s="113">
        <f t="shared" si="1"/>
        <v>517.96499999999992</v>
      </c>
      <c r="D11" s="113">
        <f t="shared" si="2"/>
        <v>1017.6129666011786</v>
      </c>
      <c r="E11" s="113">
        <v>136</v>
      </c>
      <c r="F11" s="113">
        <v>160.43899999999999</v>
      </c>
      <c r="G11" s="113">
        <f t="shared" si="3"/>
        <v>1179.6985294117646</v>
      </c>
      <c r="H11" s="113">
        <v>0</v>
      </c>
      <c r="I11" s="113">
        <v>0</v>
      </c>
      <c r="J11" s="113">
        <f t="shared" si="4"/>
        <v>0</v>
      </c>
      <c r="K11" s="113">
        <v>0</v>
      </c>
      <c r="L11" s="113">
        <v>0</v>
      </c>
      <c r="M11" s="113">
        <f t="shared" si="5"/>
        <v>0</v>
      </c>
      <c r="N11" s="113">
        <v>303</v>
      </c>
      <c r="O11" s="113">
        <v>307.846</v>
      </c>
      <c r="P11" s="113">
        <f t="shared" si="6"/>
        <v>1015.9933993399339</v>
      </c>
      <c r="Q11" s="113">
        <v>4</v>
      </c>
      <c r="R11" s="113">
        <v>8.43</v>
      </c>
      <c r="S11" s="113">
        <f t="shared" si="7"/>
        <v>2107.5</v>
      </c>
      <c r="T11" s="113">
        <v>66</v>
      </c>
      <c r="U11" s="113">
        <v>41.25</v>
      </c>
      <c r="V11" s="113">
        <f t="shared" si="8"/>
        <v>625</v>
      </c>
    </row>
    <row r="12" spans="1:22" ht="111.95" customHeight="1">
      <c r="A12" s="5" t="s">
        <v>65</v>
      </c>
      <c r="B12" s="113">
        <f t="shared" si="0"/>
        <v>617</v>
      </c>
      <c r="C12" s="113">
        <f t="shared" si="1"/>
        <v>759.27700000000004</v>
      </c>
      <c r="D12" s="113">
        <f t="shared" si="2"/>
        <v>1230.5948136142626</v>
      </c>
      <c r="E12" s="113">
        <v>398</v>
      </c>
      <c r="F12" s="113">
        <v>608.95000000000005</v>
      </c>
      <c r="G12" s="113">
        <f t="shared" si="3"/>
        <v>1530.0251256281408</v>
      </c>
      <c r="H12" s="113">
        <v>0</v>
      </c>
      <c r="I12" s="113">
        <v>0</v>
      </c>
      <c r="J12" s="113">
        <f t="shared" si="4"/>
        <v>0</v>
      </c>
      <c r="K12" s="113">
        <v>4</v>
      </c>
      <c r="L12" s="113">
        <v>2.895</v>
      </c>
      <c r="M12" s="113">
        <f t="shared" si="5"/>
        <v>723.75</v>
      </c>
      <c r="N12" s="113">
        <v>146</v>
      </c>
      <c r="O12" s="113">
        <v>98.326999999999998</v>
      </c>
      <c r="P12" s="113">
        <f t="shared" si="6"/>
        <v>673.47260273972597</v>
      </c>
      <c r="Q12" s="113">
        <v>3</v>
      </c>
      <c r="R12" s="113">
        <v>4.96</v>
      </c>
      <c r="S12" s="113">
        <f t="shared" si="7"/>
        <v>1653.3333333333333</v>
      </c>
      <c r="T12" s="113">
        <v>66</v>
      </c>
      <c r="U12" s="113">
        <v>44.145000000000003</v>
      </c>
      <c r="V12" s="113">
        <f t="shared" si="8"/>
        <v>668.86363636363649</v>
      </c>
    </row>
    <row r="13" spans="1:22" ht="111.95" customHeight="1">
      <c r="A13" s="5" t="s">
        <v>66</v>
      </c>
      <c r="B13" s="113">
        <f t="shared" si="0"/>
        <v>2906</v>
      </c>
      <c r="C13" s="113">
        <f t="shared" si="1"/>
        <v>2317.0790000000002</v>
      </c>
      <c r="D13" s="113">
        <f t="shared" si="2"/>
        <v>797.3430832759808</v>
      </c>
      <c r="E13" s="113">
        <v>1915</v>
      </c>
      <c r="F13" s="113">
        <v>1670.63</v>
      </c>
      <c r="G13" s="113">
        <f t="shared" si="3"/>
        <v>872.39164490861617</v>
      </c>
      <c r="H13" s="113">
        <v>0</v>
      </c>
      <c r="I13" s="113">
        <v>0</v>
      </c>
      <c r="J13" s="113">
        <f t="shared" si="4"/>
        <v>0</v>
      </c>
      <c r="K13" s="113">
        <v>10</v>
      </c>
      <c r="L13" s="113">
        <v>4.8550000000000004</v>
      </c>
      <c r="M13" s="113">
        <f t="shared" si="5"/>
        <v>485.50000000000006</v>
      </c>
      <c r="N13" s="113">
        <v>494</v>
      </c>
      <c r="O13" s="113">
        <v>348.36599999999999</v>
      </c>
      <c r="P13" s="113">
        <f t="shared" si="6"/>
        <v>705.19433198380568</v>
      </c>
      <c r="Q13" s="113">
        <v>0</v>
      </c>
      <c r="R13" s="113">
        <v>0</v>
      </c>
      <c r="S13" s="113">
        <f t="shared" si="7"/>
        <v>0</v>
      </c>
      <c r="T13" s="113">
        <v>487</v>
      </c>
      <c r="U13" s="113">
        <v>293.22800000000001</v>
      </c>
      <c r="V13" s="113">
        <f t="shared" si="8"/>
        <v>602.11088295687887</v>
      </c>
    </row>
    <row r="14" spans="1:22" ht="111.95" customHeight="1">
      <c r="A14" s="5" t="s">
        <v>67</v>
      </c>
      <c r="B14" s="113">
        <f t="shared" si="0"/>
        <v>3945</v>
      </c>
      <c r="C14" s="113">
        <f t="shared" si="1"/>
        <v>2594.067</v>
      </c>
      <c r="D14" s="113">
        <f t="shared" si="2"/>
        <v>657.55817490494292</v>
      </c>
      <c r="E14" s="113">
        <v>1802</v>
      </c>
      <c r="F14" s="113">
        <v>1412.424</v>
      </c>
      <c r="G14" s="113">
        <f t="shared" si="3"/>
        <v>783.80910099889013</v>
      </c>
      <c r="H14" s="113">
        <v>0</v>
      </c>
      <c r="I14" s="113">
        <v>0</v>
      </c>
      <c r="J14" s="113">
        <f t="shared" si="4"/>
        <v>0</v>
      </c>
      <c r="K14" s="113">
        <v>0</v>
      </c>
      <c r="L14" s="113">
        <v>0</v>
      </c>
      <c r="M14" s="113">
        <f t="shared" si="5"/>
        <v>0</v>
      </c>
      <c r="N14" s="113">
        <v>191</v>
      </c>
      <c r="O14" s="113">
        <v>168.81</v>
      </c>
      <c r="P14" s="113">
        <f t="shared" si="6"/>
        <v>883.82198952879583</v>
      </c>
      <c r="Q14" s="113">
        <v>0</v>
      </c>
      <c r="R14" s="113">
        <v>0</v>
      </c>
      <c r="S14" s="113">
        <f t="shared" si="7"/>
        <v>0</v>
      </c>
      <c r="T14" s="113">
        <v>1952</v>
      </c>
      <c r="U14" s="113">
        <v>1012.833</v>
      </c>
      <c r="V14" s="113">
        <f t="shared" si="8"/>
        <v>518.86936475409834</v>
      </c>
    </row>
    <row r="15" spans="1:22" ht="111.95" customHeight="1">
      <c r="A15" s="5" t="s">
        <v>68</v>
      </c>
      <c r="B15" s="113">
        <f t="shared" si="0"/>
        <v>2224</v>
      </c>
      <c r="C15" s="113">
        <f t="shared" si="1"/>
        <v>2040.0100000000002</v>
      </c>
      <c r="D15" s="113">
        <f t="shared" si="2"/>
        <v>917.27068345323744</v>
      </c>
      <c r="E15" s="113">
        <v>1694</v>
      </c>
      <c r="F15" s="113">
        <v>1488.6880000000001</v>
      </c>
      <c r="G15" s="113">
        <f t="shared" si="3"/>
        <v>878.80047225501778</v>
      </c>
      <c r="H15" s="113">
        <v>0</v>
      </c>
      <c r="I15" s="113">
        <v>0</v>
      </c>
      <c r="J15" s="113">
        <f t="shared" si="4"/>
        <v>0</v>
      </c>
      <c r="K15" s="113">
        <v>0</v>
      </c>
      <c r="L15" s="113">
        <v>0</v>
      </c>
      <c r="M15" s="113">
        <f t="shared" si="5"/>
        <v>0</v>
      </c>
      <c r="N15" s="113">
        <v>321</v>
      </c>
      <c r="O15" s="113">
        <v>305.51</v>
      </c>
      <c r="P15" s="113">
        <f t="shared" si="6"/>
        <v>951.74454828660441</v>
      </c>
      <c r="Q15" s="113">
        <v>0</v>
      </c>
      <c r="R15" s="113">
        <v>0</v>
      </c>
      <c r="S15" s="113">
        <f t="shared" si="7"/>
        <v>0</v>
      </c>
      <c r="T15" s="113">
        <v>209</v>
      </c>
      <c r="U15" s="113">
        <v>245.81200000000001</v>
      </c>
      <c r="V15" s="113">
        <f t="shared" si="8"/>
        <v>1176.1339712918661</v>
      </c>
    </row>
    <row r="16" spans="1:22" ht="111.95" customHeight="1">
      <c r="A16" s="5" t="s">
        <v>69</v>
      </c>
      <c r="B16" s="113">
        <f t="shared" si="0"/>
        <v>6224</v>
      </c>
      <c r="C16" s="113">
        <f t="shared" si="1"/>
        <v>4653.8719999999994</v>
      </c>
      <c r="D16" s="113">
        <f t="shared" si="2"/>
        <v>747.73007712082256</v>
      </c>
      <c r="E16" s="113">
        <v>6160</v>
      </c>
      <c r="F16" s="113">
        <v>4604.2079999999996</v>
      </c>
      <c r="G16" s="113">
        <f t="shared" si="3"/>
        <v>747.43636363636358</v>
      </c>
      <c r="H16" s="113">
        <v>0</v>
      </c>
      <c r="I16" s="113">
        <v>0</v>
      </c>
      <c r="J16" s="113">
        <f t="shared" si="4"/>
        <v>0</v>
      </c>
      <c r="K16" s="113">
        <v>1</v>
      </c>
      <c r="L16" s="113">
        <v>0.6</v>
      </c>
      <c r="M16" s="113">
        <f t="shared" si="5"/>
        <v>600</v>
      </c>
      <c r="N16" s="113">
        <v>34</v>
      </c>
      <c r="O16" s="113">
        <v>35.039000000000001</v>
      </c>
      <c r="P16" s="113">
        <f t="shared" si="6"/>
        <v>1030.5588235294119</v>
      </c>
      <c r="Q16" s="113">
        <v>0</v>
      </c>
      <c r="R16" s="113">
        <v>0</v>
      </c>
      <c r="S16" s="113">
        <f t="shared" si="7"/>
        <v>0</v>
      </c>
      <c r="T16" s="113">
        <v>29</v>
      </c>
      <c r="U16" s="113">
        <v>14.025</v>
      </c>
      <c r="V16" s="113">
        <f t="shared" si="8"/>
        <v>483.62068965517238</v>
      </c>
    </row>
    <row r="17" spans="1:22" ht="111.95" customHeight="1">
      <c r="A17" s="23" t="s">
        <v>70</v>
      </c>
      <c r="B17" s="115">
        <f>SUM(B5:B16)</f>
        <v>19127</v>
      </c>
      <c r="C17" s="115">
        <f>SUM(C5:C16)</f>
        <v>18220.381999999998</v>
      </c>
      <c r="D17" s="115">
        <f t="shared" ref="D17" si="9">IF(B17=0,0,((C17/B17)*1000))</f>
        <v>952.6000941078056</v>
      </c>
      <c r="E17" s="115">
        <f t="shared" ref="E17:T17" si="10">SUM(E5:E16)</f>
        <v>13708</v>
      </c>
      <c r="F17" s="115">
        <f>SUM(F5:F16)</f>
        <v>12261.84</v>
      </c>
      <c r="G17" s="115">
        <f t="shared" ref="G17" si="11">IF(E17=0,0,((F17/E17)*1000))</f>
        <v>894.50248030347245</v>
      </c>
      <c r="H17" s="115">
        <f t="shared" si="10"/>
        <v>0</v>
      </c>
      <c r="I17" s="115">
        <f>SUM(I5:I16)</f>
        <v>0</v>
      </c>
      <c r="J17" s="115">
        <f t="shared" ref="J17" si="12">IF(H17=0,0,((I17/H17)*1000))</f>
        <v>0</v>
      </c>
      <c r="K17" s="115">
        <f t="shared" ref="K17" si="13">SUM(K5:K16)</f>
        <v>270</v>
      </c>
      <c r="L17" s="115">
        <f>SUM(L5:L16)</f>
        <v>992.12099999999998</v>
      </c>
      <c r="M17" s="115">
        <f t="shared" ref="M17" si="14">IF(K17=0,0,((L17/K17)*1000))</f>
        <v>3674.5222222222219</v>
      </c>
      <c r="N17" s="115">
        <f t="shared" si="10"/>
        <v>1684</v>
      </c>
      <c r="O17" s="115">
        <f>SUM(O5:O16)</f>
        <v>1390.665</v>
      </c>
      <c r="P17" s="115">
        <f t="shared" ref="P17" si="15">IF(N17=0,0,((O17/N17)*1000))</f>
        <v>825.81057007125889</v>
      </c>
      <c r="Q17" s="115">
        <f t="shared" si="10"/>
        <v>7</v>
      </c>
      <c r="R17" s="115">
        <f>SUM(R5:R16)</f>
        <v>13.39</v>
      </c>
      <c r="S17" s="115">
        <f t="shared" ref="S17" si="16">IF(Q17=0,0,((R17/Q17)*1000))</f>
        <v>1912.8571428571431</v>
      </c>
      <c r="T17" s="115">
        <f t="shared" si="10"/>
        <v>3458</v>
      </c>
      <c r="U17" s="115">
        <f>SUM(U5:U16)</f>
        <v>3562.366</v>
      </c>
      <c r="V17" s="115">
        <f t="shared" ref="V17" si="17">IF(T17=0,0,((U17/T17)*1000))</f>
        <v>1030.1810294968191</v>
      </c>
    </row>
  </sheetData>
  <mergeCells count="11">
    <mergeCell ref="Q3:S3"/>
    <mergeCell ref="T3:V3"/>
    <mergeCell ref="A1:J1"/>
    <mergeCell ref="K1:V1"/>
    <mergeCell ref="A2:V2"/>
    <mergeCell ref="A3:A4"/>
    <mergeCell ref="B3:D3"/>
    <mergeCell ref="E3:G3"/>
    <mergeCell ref="H3:J3"/>
    <mergeCell ref="K3:M3"/>
    <mergeCell ref="N3:P3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6" firstPageNumber="24" pageOrder="overThenDown" orientation="portrait" useFirstPageNumber="1" r:id="rId1"/>
  <headerFooter>
    <oddFooter>&amp;C&amp;30&amp;P</oddFooter>
  </headerFooter>
  <colBreaks count="1" manualBreakCount="1">
    <brk id="10" max="33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>
    <tabColor rgb="FF7030A0"/>
  </sheetPr>
  <dimension ref="A1:J17"/>
  <sheetViews>
    <sheetView view="pageBreakPreview" zoomScale="40" zoomScaleSheetLayoutView="40" workbookViewId="0">
      <pane xSplit="1" ySplit="4" topLeftCell="B5" activePane="bottomRight" state="frozen"/>
      <selection activeCell="K19" sqref="K19"/>
      <selection pane="topRight" activeCell="K19" sqref="K19"/>
      <selection pane="bottomLeft" activeCell="K19" sqref="K19"/>
      <selection pane="bottomRight" activeCell="K19" sqref="K19"/>
    </sheetView>
  </sheetViews>
  <sheetFormatPr defaultRowHeight="19.5"/>
  <cols>
    <col min="1" max="1" width="17.5" style="1" customWidth="1"/>
    <col min="2" max="2" width="17.375" style="2" customWidth="1"/>
    <col min="3" max="3" width="31" style="2" customWidth="1"/>
    <col min="4" max="4" width="15.375" style="2" customWidth="1"/>
    <col min="5" max="5" width="17.375" style="2" customWidth="1"/>
    <col min="6" max="6" width="31" style="2" customWidth="1"/>
    <col min="7" max="7" width="15.375" style="2" customWidth="1"/>
    <col min="8" max="8" width="17.375" style="2" customWidth="1"/>
    <col min="9" max="9" width="31" style="2" customWidth="1"/>
    <col min="10" max="10" width="15.375" style="2" customWidth="1"/>
  </cols>
  <sheetData>
    <row r="1" spans="1:10" ht="165.75" customHeight="1">
      <c r="A1" s="303" t="s">
        <v>117</v>
      </c>
      <c r="B1" s="303"/>
      <c r="C1" s="303"/>
      <c r="D1" s="303"/>
      <c r="E1" s="303"/>
      <c r="F1" s="303"/>
      <c r="G1" s="303"/>
      <c r="H1" s="303"/>
      <c r="I1" s="303"/>
      <c r="J1" s="303"/>
    </row>
    <row r="2" spans="1:10" ht="39.950000000000003" customHeight="1">
      <c r="A2" s="266" t="s">
        <v>81</v>
      </c>
      <c r="B2" s="266"/>
      <c r="C2" s="266"/>
      <c r="D2" s="266"/>
      <c r="E2" s="266"/>
      <c r="F2" s="266"/>
      <c r="G2" s="266"/>
      <c r="H2" s="266"/>
      <c r="I2" s="266"/>
      <c r="J2" s="266"/>
    </row>
    <row r="3" spans="1:10" ht="97.5" customHeight="1">
      <c r="A3" s="289" t="s">
        <v>18</v>
      </c>
      <c r="B3" s="275" t="s">
        <v>55</v>
      </c>
      <c r="C3" s="275"/>
      <c r="D3" s="275"/>
      <c r="E3" s="272" t="s">
        <v>361</v>
      </c>
      <c r="F3" s="273"/>
      <c r="G3" s="273"/>
      <c r="H3" s="272" t="s">
        <v>399</v>
      </c>
      <c r="I3" s="273"/>
      <c r="J3" s="274"/>
    </row>
    <row r="4" spans="1:10" ht="97.5" customHeight="1">
      <c r="A4" s="290"/>
      <c r="B4" s="36" t="s">
        <v>5</v>
      </c>
      <c r="C4" s="36" t="s">
        <v>89</v>
      </c>
      <c r="D4" s="36" t="s">
        <v>90</v>
      </c>
      <c r="E4" s="36" t="s">
        <v>5</v>
      </c>
      <c r="F4" s="36" t="s">
        <v>89</v>
      </c>
      <c r="G4" s="36" t="s">
        <v>90</v>
      </c>
      <c r="H4" s="36" t="s">
        <v>5</v>
      </c>
      <c r="I4" s="36" t="s">
        <v>89</v>
      </c>
      <c r="J4" s="36" t="s">
        <v>90</v>
      </c>
    </row>
    <row r="5" spans="1:10" ht="111.95" customHeight="1">
      <c r="A5" s="5" t="s">
        <v>58</v>
      </c>
      <c r="B5" s="110">
        <v>0</v>
      </c>
      <c r="C5" s="110">
        <v>0</v>
      </c>
      <c r="D5" s="113">
        <f>IF(B5=0,0,((C5/B5)*1000))</f>
        <v>0</v>
      </c>
      <c r="E5" s="110">
        <v>0</v>
      </c>
      <c r="F5" s="110">
        <v>0</v>
      </c>
      <c r="G5" s="113">
        <f>IF(E5=0,0,((F5/E5)*1000))</f>
        <v>0</v>
      </c>
      <c r="H5" s="110">
        <v>0</v>
      </c>
      <c r="I5" s="110">
        <v>0</v>
      </c>
      <c r="J5" s="113">
        <f>IF(H5=0,0,((I5/H5)*1000))</f>
        <v>0</v>
      </c>
    </row>
    <row r="6" spans="1:10" ht="111.95" customHeight="1">
      <c r="A6" s="5" t="s">
        <v>59</v>
      </c>
      <c r="B6" s="110">
        <v>0</v>
      </c>
      <c r="C6" s="110">
        <v>0</v>
      </c>
      <c r="D6" s="113">
        <f t="shared" ref="D6:D17" si="0">IF(B6=0,0,((C6/B6)*1000))</f>
        <v>0</v>
      </c>
      <c r="E6" s="110">
        <v>0</v>
      </c>
      <c r="F6" s="110">
        <v>0</v>
      </c>
      <c r="G6" s="113">
        <f t="shared" ref="G6:G17" si="1">IF(E6=0,0,((F6/E6)*1000))</f>
        <v>0</v>
      </c>
      <c r="H6" s="110">
        <v>0</v>
      </c>
      <c r="I6" s="110">
        <v>0</v>
      </c>
      <c r="J6" s="113">
        <f t="shared" ref="J6:J17" si="2">IF(H6=0,0,((I6/H6)*1000))</f>
        <v>0</v>
      </c>
    </row>
    <row r="7" spans="1:10" ht="111.95" customHeight="1">
      <c r="A7" s="5" t="s">
        <v>60</v>
      </c>
      <c r="B7" s="110">
        <v>0</v>
      </c>
      <c r="C7" s="110">
        <v>0</v>
      </c>
      <c r="D7" s="113">
        <f t="shared" si="0"/>
        <v>0</v>
      </c>
      <c r="E7" s="110">
        <v>0</v>
      </c>
      <c r="F7" s="110">
        <v>0</v>
      </c>
      <c r="G7" s="113">
        <f t="shared" si="1"/>
        <v>0</v>
      </c>
      <c r="H7" s="110">
        <v>0</v>
      </c>
      <c r="I7" s="110">
        <v>0</v>
      </c>
      <c r="J7" s="113">
        <f t="shared" si="2"/>
        <v>0</v>
      </c>
    </row>
    <row r="8" spans="1:10" ht="111.95" customHeight="1">
      <c r="A8" s="5" t="s">
        <v>61</v>
      </c>
      <c r="B8" s="110">
        <v>0</v>
      </c>
      <c r="C8" s="110">
        <v>0</v>
      </c>
      <c r="D8" s="113">
        <f t="shared" si="0"/>
        <v>0</v>
      </c>
      <c r="E8" s="110">
        <v>0</v>
      </c>
      <c r="F8" s="110">
        <v>0</v>
      </c>
      <c r="G8" s="113">
        <f t="shared" si="1"/>
        <v>0</v>
      </c>
      <c r="H8" s="110">
        <v>0</v>
      </c>
      <c r="I8" s="110">
        <v>0</v>
      </c>
      <c r="J8" s="113">
        <f t="shared" si="2"/>
        <v>0</v>
      </c>
    </row>
    <row r="9" spans="1:10" ht="111.95" customHeight="1">
      <c r="A9" s="5" t="s">
        <v>62</v>
      </c>
      <c r="B9" s="110">
        <v>0</v>
      </c>
      <c r="C9" s="110">
        <v>0</v>
      </c>
      <c r="D9" s="113">
        <f t="shared" si="0"/>
        <v>0</v>
      </c>
      <c r="E9" s="110">
        <v>0</v>
      </c>
      <c r="F9" s="110">
        <v>0</v>
      </c>
      <c r="G9" s="113">
        <f t="shared" si="1"/>
        <v>0</v>
      </c>
      <c r="H9" s="110">
        <v>0</v>
      </c>
      <c r="I9" s="110">
        <v>0</v>
      </c>
      <c r="J9" s="113">
        <f t="shared" si="2"/>
        <v>0</v>
      </c>
    </row>
    <row r="10" spans="1:10" ht="111.95" customHeight="1">
      <c r="A10" s="5" t="s">
        <v>63</v>
      </c>
      <c r="B10" s="110">
        <v>0</v>
      </c>
      <c r="C10" s="110">
        <v>0</v>
      </c>
      <c r="D10" s="113">
        <f t="shared" si="0"/>
        <v>0</v>
      </c>
      <c r="E10" s="110">
        <v>0</v>
      </c>
      <c r="F10" s="110">
        <v>0</v>
      </c>
      <c r="G10" s="113">
        <f t="shared" si="1"/>
        <v>0</v>
      </c>
      <c r="H10" s="110">
        <v>0</v>
      </c>
      <c r="I10" s="110">
        <v>0</v>
      </c>
      <c r="J10" s="113">
        <f t="shared" si="2"/>
        <v>0</v>
      </c>
    </row>
    <row r="11" spans="1:10" ht="111.95" customHeight="1">
      <c r="A11" s="5" t="s">
        <v>64</v>
      </c>
      <c r="B11" s="110">
        <v>0</v>
      </c>
      <c r="C11" s="110">
        <v>0</v>
      </c>
      <c r="D11" s="113">
        <f t="shared" si="0"/>
        <v>0</v>
      </c>
      <c r="E11" s="110">
        <v>0</v>
      </c>
      <c r="F11" s="110">
        <v>0</v>
      </c>
      <c r="G11" s="113">
        <f t="shared" si="1"/>
        <v>0</v>
      </c>
      <c r="H11" s="110">
        <v>0</v>
      </c>
      <c r="I11" s="110">
        <v>0</v>
      </c>
      <c r="J11" s="113">
        <f t="shared" si="2"/>
        <v>0</v>
      </c>
    </row>
    <row r="12" spans="1:10" ht="111.95" customHeight="1">
      <c r="A12" s="5" t="s">
        <v>65</v>
      </c>
      <c r="B12" s="110">
        <v>0</v>
      </c>
      <c r="C12" s="110">
        <v>0</v>
      </c>
      <c r="D12" s="113">
        <f t="shared" si="0"/>
        <v>0</v>
      </c>
      <c r="E12" s="110">
        <v>0</v>
      </c>
      <c r="F12" s="110">
        <v>0</v>
      </c>
      <c r="G12" s="113">
        <f t="shared" si="1"/>
        <v>0</v>
      </c>
      <c r="H12" s="110">
        <v>0</v>
      </c>
      <c r="I12" s="110">
        <v>0</v>
      </c>
      <c r="J12" s="113">
        <f t="shared" si="2"/>
        <v>0</v>
      </c>
    </row>
    <row r="13" spans="1:10" ht="111.95" customHeight="1">
      <c r="A13" s="5" t="s">
        <v>66</v>
      </c>
      <c r="B13" s="110">
        <v>0</v>
      </c>
      <c r="C13" s="110">
        <v>0</v>
      </c>
      <c r="D13" s="113">
        <f t="shared" si="0"/>
        <v>0</v>
      </c>
      <c r="E13" s="110">
        <v>0</v>
      </c>
      <c r="F13" s="110">
        <v>0</v>
      </c>
      <c r="G13" s="113">
        <f t="shared" si="1"/>
        <v>0</v>
      </c>
      <c r="H13" s="110">
        <v>0</v>
      </c>
      <c r="I13" s="110">
        <v>0</v>
      </c>
      <c r="J13" s="113">
        <f t="shared" si="2"/>
        <v>0</v>
      </c>
    </row>
    <row r="14" spans="1:10" ht="111.95" customHeight="1">
      <c r="A14" s="5" t="s">
        <v>67</v>
      </c>
      <c r="B14" s="110">
        <v>0</v>
      </c>
      <c r="C14" s="110">
        <v>0</v>
      </c>
      <c r="D14" s="113">
        <f t="shared" si="0"/>
        <v>0</v>
      </c>
      <c r="E14" s="110">
        <v>0</v>
      </c>
      <c r="F14" s="110">
        <v>0</v>
      </c>
      <c r="G14" s="113">
        <f t="shared" si="1"/>
        <v>0</v>
      </c>
      <c r="H14" s="110">
        <v>0</v>
      </c>
      <c r="I14" s="110">
        <v>0</v>
      </c>
      <c r="J14" s="113">
        <f t="shared" si="2"/>
        <v>0</v>
      </c>
    </row>
    <row r="15" spans="1:10" ht="111.95" customHeight="1">
      <c r="A15" s="5" t="s">
        <v>68</v>
      </c>
      <c r="B15" s="110">
        <v>0</v>
      </c>
      <c r="C15" s="110">
        <v>0</v>
      </c>
      <c r="D15" s="113">
        <f t="shared" si="0"/>
        <v>0</v>
      </c>
      <c r="E15" s="110">
        <v>0</v>
      </c>
      <c r="F15" s="110">
        <v>0</v>
      </c>
      <c r="G15" s="113">
        <f t="shared" si="1"/>
        <v>0</v>
      </c>
      <c r="H15" s="110">
        <v>0</v>
      </c>
      <c r="I15" s="110">
        <v>0</v>
      </c>
      <c r="J15" s="113">
        <f t="shared" si="2"/>
        <v>0</v>
      </c>
    </row>
    <row r="16" spans="1:10" ht="111.95" customHeight="1">
      <c r="A16" s="5" t="s">
        <v>69</v>
      </c>
      <c r="B16" s="110">
        <v>0</v>
      </c>
      <c r="C16" s="110">
        <v>0</v>
      </c>
      <c r="D16" s="114">
        <f t="shared" si="0"/>
        <v>0</v>
      </c>
      <c r="E16" s="110">
        <v>0</v>
      </c>
      <c r="F16" s="110">
        <v>0</v>
      </c>
      <c r="G16" s="114">
        <f t="shared" si="1"/>
        <v>0</v>
      </c>
      <c r="H16" s="110">
        <v>0</v>
      </c>
      <c r="I16" s="110">
        <v>0</v>
      </c>
      <c r="J16" s="114">
        <f t="shared" si="2"/>
        <v>0</v>
      </c>
    </row>
    <row r="17" spans="1:10" ht="111.95" customHeight="1">
      <c r="A17" s="23" t="s">
        <v>71</v>
      </c>
      <c r="B17" s="111">
        <f t="shared" ref="B17:H17" si="3">SUM(B5:B16)</f>
        <v>0</v>
      </c>
      <c r="C17" s="111">
        <f>SUM(C5:C16)</f>
        <v>0</v>
      </c>
      <c r="D17" s="115">
        <f t="shared" si="0"/>
        <v>0</v>
      </c>
      <c r="E17" s="111">
        <f t="shared" si="3"/>
        <v>0</v>
      </c>
      <c r="F17" s="111">
        <f>SUM(F5:F16)</f>
        <v>0</v>
      </c>
      <c r="G17" s="115">
        <f t="shared" si="1"/>
        <v>0</v>
      </c>
      <c r="H17" s="111">
        <f t="shared" si="3"/>
        <v>0</v>
      </c>
      <c r="I17" s="111">
        <f>SUM(I5:I16)</f>
        <v>0</v>
      </c>
      <c r="J17" s="115">
        <f t="shared" si="2"/>
        <v>0</v>
      </c>
    </row>
  </sheetData>
  <mergeCells count="6">
    <mergeCell ref="A2:J2"/>
    <mergeCell ref="A1:J1"/>
    <mergeCell ref="A3:A4"/>
    <mergeCell ref="B3:D3"/>
    <mergeCell ref="E3:G3"/>
    <mergeCell ref="H3:J3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26" pageOrder="overThenDown" orientation="portrait" useFirstPageNumber="1" r:id="rId1"/>
  <headerFooter>
    <oddFooter>&amp;C&amp;30&amp;P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5:I22"/>
  <sheetViews>
    <sheetView view="pageBreakPreview" zoomScale="85" zoomScaleSheetLayoutView="85" workbookViewId="0">
      <selection activeCell="K19" sqref="K19"/>
    </sheetView>
  </sheetViews>
  <sheetFormatPr defaultRowHeight="20.25"/>
  <cols>
    <col min="1" max="1" width="9" style="21"/>
    <col min="2" max="2" width="7.25" style="21" customWidth="1"/>
    <col min="3" max="6" width="8.25" style="21" customWidth="1"/>
    <col min="7" max="7" width="8.25" style="20" customWidth="1"/>
  </cols>
  <sheetData>
    <row r="5" spans="1:9">
      <c r="C5" s="263"/>
      <c r="D5" s="263"/>
      <c r="E5" s="263"/>
      <c r="F5" s="263"/>
      <c r="G5" s="263"/>
    </row>
    <row r="6" spans="1:9">
      <c r="C6" s="263"/>
      <c r="D6" s="263"/>
      <c r="E6" s="263"/>
      <c r="F6" s="263"/>
      <c r="G6" s="263"/>
    </row>
    <row r="7" spans="1:9">
      <c r="C7" s="263"/>
      <c r="D7" s="263"/>
      <c r="E7" s="263"/>
      <c r="F7" s="263"/>
      <c r="G7" s="263"/>
    </row>
    <row r="8" spans="1:9" ht="21" customHeight="1">
      <c r="A8" s="264" t="s">
        <v>118</v>
      </c>
      <c r="B8" s="264"/>
      <c r="C8" s="264"/>
      <c r="D8" s="264"/>
      <c r="E8" s="264"/>
      <c r="F8" s="264"/>
      <c r="G8" s="264"/>
      <c r="H8" s="264"/>
      <c r="I8" s="264"/>
    </row>
    <row r="9" spans="1:9" ht="20.25" customHeight="1">
      <c r="A9" s="264"/>
      <c r="B9" s="264"/>
      <c r="C9" s="264"/>
      <c r="D9" s="264"/>
      <c r="E9" s="264"/>
      <c r="F9" s="264"/>
      <c r="G9" s="264"/>
      <c r="H9" s="264"/>
      <c r="I9" s="264"/>
    </row>
    <row r="10" spans="1:9" ht="30" customHeight="1">
      <c r="A10" s="264"/>
      <c r="B10" s="264"/>
      <c r="C10" s="264"/>
      <c r="D10" s="264"/>
      <c r="E10" s="264"/>
      <c r="F10" s="264"/>
      <c r="G10" s="264"/>
      <c r="H10" s="264"/>
      <c r="I10" s="264"/>
    </row>
    <row r="11" spans="1:9" ht="27.75" customHeight="1"/>
    <row r="12" spans="1:9" ht="27.75" customHeight="1"/>
    <row r="13" spans="1:9" ht="27.75" customHeight="1"/>
    <row r="14" spans="1:9" ht="30" customHeight="1"/>
    <row r="15" spans="1:9" ht="27.75" customHeight="1"/>
    <row r="16" spans="1:9" ht="27.75" customHeight="1"/>
    <row r="17" spans="7:9" ht="27.75" customHeight="1"/>
    <row r="18" spans="7:9" s="21" customFormat="1" ht="27.75" customHeight="1">
      <c r="G18" s="20"/>
      <c r="H18"/>
      <c r="I18"/>
    </row>
    <row r="19" spans="7:9" s="21" customFormat="1" ht="27.75" customHeight="1">
      <c r="G19" s="20"/>
      <c r="H19"/>
      <c r="I19"/>
    </row>
    <row r="20" spans="7:9" s="21" customFormat="1" ht="27.75" customHeight="1">
      <c r="G20" s="20"/>
      <c r="H20"/>
      <c r="I20"/>
    </row>
    <row r="21" spans="7:9" s="21" customFormat="1" ht="30" customHeight="1">
      <c r="G21" s="20"/>
      <c r="H21"/>
      <c r="I21"/>
    </row>
    <row r="22" spans="7:9" s="21" customFormat="1" ht="27.75" customHeight="1">
      <c r="G22" s="20"/>
      <c r="H22"/>
      <c r="I22"/>
    </row>
  </sheetData>
  <mergeCells count="2">
    <mergeCell ref="C5:G7"/>
    <mergeCell ref="A8:I10"/>
  </mergeCells>
  <phoneticPr fontId="2" type="noConversion"/>
  <pageMargins left="0.7" right="0.7" top="0.75" bottom="0.75" header="0.3" footer="0.3"/>
  <pageSetup paperSize="9" scale="9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>
    <tabColor rgb="FF7030A0"/>
  </sheetPr>
  <dimension ref="A1:L28"/>
  <sheetViews>
    <sheetView view="pageBreakPreview" zoomScale="40" zoomScaleSheetLayoutView="40" workbookViewId="0">
      <pane xSplit="1" ySplit="4" topLeftCell="B5" activePane="bottomRight" state="frozen"/>
      <selection activeCell="K19" sqref="K19"/>
      <selection pane="topRight" activeCell="K19" sqref="K19"/>
      <selection pane="bottomLeft" activeCell="K19" sqref="K19"/>
      <selection pane="bottomRight" activeCell="K19" sqref="K19"/>
    </sheetView>
  </sheetViews>
  <sheetFormatPr defaultRowHeight="19.5"/>
  <cols>
    <col min="1" max="1" width="17.5" style="1" customWidth="1"/>
    <col min="2" max="2" width="47.875" style="1" customWidth="1"/>
    <col min="3" max="5" width="47.875" style="2" customWidth="1"/>
    <col min="6" max="10" width="42.25" style="2" customWidth="1"/>
    <col min="11" max="11" width="55.625" customWidth="1"/>
  </cols>
  <sheetData>
    <row r="1" spans="1:12" ht="165.75" customHeight="1">
      <c r="A1" s="267" t="s">
        <v>409</v>
      </c>
      <c r="B1" s="267"/>
      <c r="C1" s="267"/>
      <c r="D1" s="267"/>
      <c r="E1" s="267"/>
      <c r="F1" s="268" t="s">
        <v>131</v>
      </c>
      <c r="G1" s="268"/>
      <c r="H1" s="268"/>
      <c r="I1" s="268"/>
      <c r="J1" s="268"/>
    </row>
    <row r="2" spans="1:12" ht="39.950000000000003" customHeight="1">
      <c r="A2" s="266" t="s">
        <v>129</v>
      </c>
      <c r="B2" s="266"/>
      <c r="C2" s="266"/>
      <c r="D2" s="266"/>
      <c r="E2" s="266"/>
      <c r="F2" s="266"/>
      <c r="G2" s="266"/>
      <c r="H2" s="266"/>
      <c r="I2" s="266"/>
      <c r="J2" s="266"/>
    </row>
    <row r="3" spans="1:12" ht="97.5" customHeight="1">
      <c r="A3" s="289" t="s">
        <v>18</v>
      </c>
      <c r="B3" s="289" t="s">
        <v>128</v>
      </c>
      <c r="C3" s="275" t="s">
        <v>1</v>
      </c>
      <c r="D3" s="293" t="s">
        <v>111</v>
      </c>
      <c r="E3" s="294"/>
      <c r="F3" s="295" t="s">
        <v>110</v>
      </c>
      <c r="G3" s="296"/>
      <c r="H3" s="276" t="s">
        <v>9</v>
      </c>
      <c r="I3" s="307" t="s">
        <v>10</v>
      </c>
      <c r="J3" s="276" t="s">
        <v>12</v>
      </c>
      <c r="L3" s="109"/>
    </row>
    <row r="4" spans="1:12" ht="97.5" customHeight="1">
      <c r="A4" s="290"/>
      <c r="B4" s="290"/>
      <c r="C4" s="275"/>
      <c r="D4" s="35" t="s">
        <v>127</v>
      </c>
      <c r="E4" s="35" t="s">
        <v>3</v>
      </c>
      <c r="F4" s="35" t="s">
        <v>4</v>
      </c>
      <c r="G4" s="35" t="s">
        <v>7</v>
      </c>
      <c r="H4" s="276"/>
      <c r="I4" s="308"/>
      <c r="J4" s="276"/>
    </row>
    <row r="5" spans="1:12" ht="111.95" customHeight="1">
      <c r="A5" s="5" t="s">
        <v>58</v>
      </c>
      <c r="B5" s="179">
        <f>'5.어종별 위판고 및 단가'!D5</f>
        <v>2362.8029163669648</v>
      </c>
      <c r="C5" s="143">
        <v>2215</v>
      </c>
      <c r="D5" s="143">
        <f>AVERAGE(E5:G5)</f>
        <v>5072.666666666667</v>
      </c>
      <c r="E5" s="143">
        <v>6164</v>
      </c>
      <c r="F5" s="143">
        <v>3351</v>
      </c>
      <c r="G5" s="143">
        <v>5703</v>
      </c>
      <c r="H5" s="143">
        <v>4537</v>
      </c>
      <c r="I5" s="143">
        <v>4020</v>
      </c>
      <c r="J5" s="143">
        <v>1850</v>
      </c>
    </row>
    <row r="6" spans="1:12" ht="111.95" customHeight="1">
      <c r="A6" s="5" t="s">
        <v>59</v>
      </c>
      <c r="B6" s="179">
        <f>'5.어종별 위판고 및 단가'!D6</f>
        <v>2970.8656884875845</v>
      </c>
      <c r="C6" s="143">
        <v>2964.872660834902</v>
      </c>
      <c r="D6" s="143">
        <f t="shared" ref="D6:D16" si="0">AVERAGE(E6:G6)</f>
        <v>3730.6666666666665</v>
      </c>
      <c r="E6" s="143">
        <v>5245</v>
      </c>
      <c r="F6" s="143">
        <v>2645</v>
      </c>
      <c r="G6" s="143">
        <v>3302</v>
      </c>
      <c r="H6" s="143">
        <v>3641</v>
      </c>
      <c r="I6" s="143">
        <v>4108</v>
      </c>
      <c r="J6" s="143">
        <v>1539</v>
      </c>
    </row>
    <row r="7" spans="1:12" ht="111.95" customHeight="1">
      <c r="A7" s="5" t="s">
        <v>60</v>
      </c>
      <c r="B7" s="179">
        <f>'5.어종별 위판고 및 단가'!D7</f>
        <v>2927.9863550815548</v>
      </c>
      <c r="C7" s="144">
        <v>2905.8518952715904</v>
      </c>
      <c r="D7" s="143">
        <f>AVERAGE(E7:G7)</f>
        <v>3153.6666666666665</v>
      </c>
      <c r="E7" s="143">
        <v>4894</v>
      </c>
      <c r="F7" s="143">
        <v>2106</v>
      </c>
      <c r="G7" s="143">
        <v>2461</v>
      </c>
      <c r="H7" s="143">
        <v>4539</v>
      </c>
      <c r="I7" s="143">
        <v>3243</v>
      </c>
      <c r="J7" s="143">
        <v>6112</v>
      </c>
    </row>
    <row r="8" spans="1:12" ht="111.95" customHeight="1">
      <c r="A8" s="5" t="s">
        <v>61</v>
      </c>
      <c r="B8" s="179">
        <f>'5.어종별 위판고 및 단가'!D8</f>
        <v>2343.8928067700986</v>
      </c>
      <c r="C8" s="143">
        <v>2003.8912101910828</v>
      </c>
      <c r="D8" s="143">
        <f t="shared" si="0"/>
        <v>2768.3333333333335</v>
      </c>
      <c r="E8" s="143">
        <v>5217</v>
      </c>
      <c r="F8" s="143">
        <v>3088</v>
      </c>
      <c r="G8" s="143">
        <v>0</v>
      </c>
      <c r="H8" s="143">
        <v>5043</v>
      </c>
      <c r="I8" s="143">
        <v>3327</v>
      </c>
      <c r="J8" s="143">
        <v>1644</v>
      </c>
    </row>
    <row r="9" spans="1:12" ht="111.95" customHeight="1">
      <c r="A9" s="5" t="s">
        <v>62</v>
      </c>
      <c r="B9" s="179">
        <f>'5.어종별 위판고 및 단가'!D9</f>
        <v>4938.2782324058917</v>
      </c>
      <c r="C9" s="143">
        <v>0</v>
      </c>
      <c r="D9" s="143">
        <f t="shared" si="0"/>
        <v>1710.6666666666667</v>
      </c>
      <c r="E9" s="143">
        <v>5132</v>
      </c>
      <c r="F9" s="143">
        <v>0</v>
      </c>
      <c r="G9" s="143">
        <v>0</v>
      </c>
      <c r="H9" s="143">
        <v>5397</v>
      </c>
      <c r="I9" s="143">
        <v>3483.1111111111113</v>
      </c>
      <c r="J9" s="143">
        <v>7871</v>
      </c>
    </row>
    <row r="10" spans="1:12" ht="111.95" customHeight="1">
      <c r="A10" s="5" t="s">
        <v>63</v>
      </c>
      <c r="B10" s="179">
        <f>'5.어종별 위판고 및 단가'!D10</f>
        <v>3490.3597883597886</v>
      </c>
      <c r="C10" s="143">
        <v>1835</v>
      </c>
      <c r="D10" s="143">
        <f t="shared" si="0"/>
        <v>2786</v>
      </c>
      <c r="E10" s="143">
        <v>4458</v>
      </c>
      <c r="F10" s="143">
        <v>3900</v>
      </c>
      <c r="G10" s="143">
        <v>0</v>
      </c>
      <c r="H10" s="143">
        <v>4721</v>
      </c>
      <c r="I10" s="143">
        <v>4544</v>
      </c>
      <c r="J10" s="143">
        <v>5977</v>
      </c>
    </row>
    <row r="11" spans="1:12" ht="111.95" customHeight="1">
      <c r="A11" s="5" t="s">
        <v>64</v>
      </c>
      <c r="B11" s="179">
        <f>'5.어종별 위판고 및 단가'!D11</f>
        <v>2266.8679428942241</v>
      </c>
      <c r="C11" s="143">
        <v>1383.5115588273279</v>
      </c>
      <c r="D11" s="143">
        <f t="shared" si="0"/>
        <v>3889.6666666666665</v>
      </c>
      <c r="E11" s="143">
        <v>4272</v>
      </c>
      <c r="F11" s="143">
        <v>7397</v>
      </c>
      <c r="G11" s="143">
        <v>0</v>
      </c>
      <c r="H11" s="143">
        <v>6197</v>
      </c>
      <c r="I11" s="143">
        <v>6210</v>
      </c>
      <c r="J11" s="143">
        <v>5840</v>
      </c>
    </row>
    <row r="12" spans="1:12" ht="111.95" customHeight="1">
      <c r="A12" s="5" t="s">
        <v>65</v>
      </c>
      <c r="B12" s="179">
        <f>'5.어종별 위판고 및 단가'!D12</f>
        <v>2847.0178019981831</v>
      </c>
      <c r="C12" s="143">
        <v>1608.2096639157996</v>
      </c>
      <c r="D12" s="143">
        <f t="shared" si="0"/>
        <v>4582.666666666667</v>
      </c>
      <c r="E12" s="143">
        <v>4316</v>
      </c>
      <c r="F12" s="143">
        <v>6831</v>
      </c>
      <c r="G12" s="143">
        <v>2601</v>
      </c>
      <c r="H12" s="143">
        <v>7697</v>
      </c>
      <c r="I12" s="143">
        <v>4146</v>
      </c>
      <c r="J12" s="143">
        <v>7031</v>
      </c>
    </row>
    <row r="13" spans="1:12" ht="111.95" customHeight="1">
      <c r="A13" s="5" t="s">
        <v>66</v>
      </c>
      <c r="B13" s="179">
        <f>'5.어종별 위판고 및 단가'!D13</f>
        <v>1799.7015163197125</v>
      </c>
      <c r="C13" s="143">
        <v>1322.0868813735092</v>
      </c>
      <c r="D13" s="143">
        <f t="shared" si="0"/>
        <v>5832</v>
      </c>
      <c r="E13" s="143">
        <v>4711</v>
      </c>
      <c r="F13" s="143">
        <v>6156</v>
      </c>
      <c r="G13" s="143">
        <v>6629</v>
      </c>
      <c r="H13" s="143">
        <v>5991</v>
      </c>
      <c r="I13" s="143">
        <v>6161</v>
      </c>
      <c r="J13" s="143">
        <v>4897</v>
      </c>
    </row>
    <row r="14" spans="1:12" ht="111.95" customHeight="1">
      <c r="A14" s="5" t="s">
        <v>67</v>
      </c>
      <c r="B14" s="179">
        <f>'5.어종별 위판고 및 단가'!D14</f>
        <v>1355.3362582781458</v>
      </c>
      <c r="C14" s="143">
        <v>1013.0676443892419</v>
      </c>
      <c r="D14" s="143">
        <f t="shared" si="0"/>
        <v>3632.1482470613951</v>
      </c>
      <c r="E14" s="143">
        <v>3908.9573170731705</v>
      </c>
      <c r="F14" s="143">
        <v>3380.4874241110147</v>
      </c>
      <c r="G14" s="143">
        <v>3607</v>
      </c>
      <c r="H14" s="143">
        <v>4286</v>
      </c>
      <c r="I14" s="143">
        <v>5693</v>
      </c>
      <c r="J14" s="143">
        <v>5206</v>
      </c>
    </row>
    <row r="15" spans="1:12" ht="111.95" customHeight="1">
      <c r="A15" s="5" t="s">
        <v>68</v>
      </c>
      <c r="B15" s="179">
        <f>'5.어종별 위판고 및 단가'!D15</f>
        <v>1764.0992340174801</v>
      </c>
      <c r="C15" s="143">
        <v>1496.6808522792185</v>
      </c>
      <c r="D15" s="143">
        <f t="shared" si="0"/>
        <v>3389.3505892255894</v>
      </c>
      <c r="E15" s="143">
        <v>4116.9595959595963</v>
      </c>
      <c r="F15" s="143">
        <v>3292.0921717171718</v>
      </c>
      <c r="G15" s="143">
        <v>2759</v>
      </c>
      <c r="H15" s="143">
        <v>4418</v>
      </c>
      <c r="I15" s="143">
        <v>4114</v>
      </c>
      <c r="J15" s="143">
        <v>3638</v>
      </c>
    </row>
    <row r="16" spans="1:12" ht="111.95" customHeight="1">
      <c r="A16" s="5" t="s">
        <v>69</v>
      </c>
      <c r="B16" s="179">
        <f>'5.어종별 위판고 및 단가'!D16</f>
        <v>1310.4238648804269</v>
      </c>
      <c r="C16" s="143">
        <v>1131.5709996338337</v>
      </c>
      <c r="D16" s="143">
        <f t="shared" si="0"/>
        <v>3804.6666666666665</v>
      </c>
      <c r="E16" s="143">
        <v>4916</v>
      </c>
      <c r="F16" s="143">
        <v>3707</v>
      </c>
      <c r="G16" s="143">
        <v>2791</v>
      </c>
      <c r="H16" s="143">
        <v>4127</v>
      </c>
      <c r="I16" s="143">
        <v>5322</v>
      </c>
      <c r="J16" s="143">
        <v>5199</v>
      </c>
      <c r="K16" s="128"/>
    </row>
    <row r="17" spans="1:10" ht="111.95" customHeight="1">
      <c r="A17" s="23" t="s">
        <v>108</v>
      </c>
      <c r="B17" s="180">
        <f>AVERAGE(B5:B16)</f>
        <v>2531.4693671550049</v>
      </c>
      <c r="C17" s="145">
        <f t="shared" ref="C17" si="1">AVERAGE(C5:C16)</f>
        <v>1656.6452805597089</v>
      </c>
      <c r="D17" s="145">
        <f>AVERAGE(E17:G17)</f>
        <v>3696.041569690582</v>
      </c>
      <c r="E17" s="145">
        <f t="shared" ref="E17" si="2">AVERAGE(E5:E16)</f>
        <v>4779.2430760860634</v>
      </c>
      <c r="F17" s="145">
        <f t="shared" ref="F17" si="3">AVERAGE(F5:F16)</f>
        <v>3821.1316329856822</v>
      </c>
      <c r="G17" s="145">
        <f t="shared" ref="G17" si="4">AVERAGE(G5:G16)</f>
        <v>2487.75</v>
      </c>
      <c r="H17" s="145">
        <f>AVERAGE(H5:H16)</f>
        <v>5049.5</v>
      </c>
      <c r="I17" s="145">
        <f t="shared" ref="I17" si="5">AVERAGE(I5:I16)</f>
        <v>4530.9259259259261</v>
      </c>
      <c r="J17" s="145">
        <f t="shared" ref="J17" si="6">AVERAGE(J5:J16)</f>
        <v>4733.666666666667</v>
      </c>
    </row>
    <row r="28" spans="1:10" ht="128.25" customHeight="1">
      <c r="C28" s="127"/>
    </row>
  </sheetData>
  <mergeCells count="11">
    <mergeCell ref="A1:E1"/>
    <mergeCell ref="F1:J1"/>
    <mergeCell ref="I3:I4"/>
    <mergeCell ref="B3:B4"/>
    <mergeCell ref="F3:G3"/>
    <mergeCell ref="A2:J2"/>
    <mergeCell ref="A3:A4"/>
    <mergeCell ref="C3:C4"/>
    <mergeCell ref="D3:E3"/>
    <mergeCell ref="H3:H4"/>
    <mergeCell ref="J3:J4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6" firstPageNumber="28" pageOrder="overThenDown" orientation="portrait" useFirstPageNumber="1" r:id="rId1"/>
  <headerFooter>
    <oddFooter>&amp;C&amp;30&amp;P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>
    <tabColor rgb="FF7030A0"/>
  </sheetPr>
  <dimension ref="A1:O47"/>
  <sheetViews>
    <sheetView view="pageBreakPreview" zoomScale="40" zoomScaleSheetLayoutView="40" workbookViewId="0">
      <selection activeCell="K19" sqref="K19"/>
    </sheetView>
  </sheetViews>
  <sheetFormatPr defaultRowHeight="19.5"/>
  <cols>
    <col min="1" max="1" width="17.5" style="1" customWidth="1"/>
    <col min="2" max="8" width="27.625" style="1" customWidth="1"/>
    <col min="9" max="14" width="30.125" style="1" customWidth="1"/>
    <col min="15" max="15" width="30.125" style="2" customWidth="1"/>
  </cols>
  <sheetData>
    <row r="1" spans="1:15" ht="165.75" customHeight="1">
      <c r="A1" s="267" t="s">
        <v>410</v>
      </c>
      <c r="B1" s="267"/>
      <c r="C1" s="267"/>
      <c r="D1" s="267"/>
      <c r="E1" s="267"/>
      <c r="F1" s="267"/>
      <c r="G1" s="267"/>
      <c r="H1" s="267"/>
      <c r="I1" s="309" t="s">
        <v>161</v>
      </c>
      <c r="J1" s="309"/>
      <c r="K1" s="309"/>
      <c r="L1" s="309"/>
      <c r="M1" s="309"/>
      <c r="N1" s="309"/>
      <c r="O1" s="309"/>
    </row>
    <row r="2" spans="1:15" ht="39.950000000000003" customHeight="1">
      <c r="A2" s="266" t="s">
        <v>129</v>
      </c>
      <c r="B2" s="266"/>
      <c r="C2" s="266"/>
      <c r="D2" s="266"/>
      <c r="E2" s="266"/>
      <c r="F2" s="266"/>
      <c r="G2" s="266"/>
      <c r="H2" s="266"/>
      <c r="I2" s="266"/>
      <c r="J2" s="266"/>
      <c r="K2" s="266"/>
      <c r="L2" s="266"/>
      <c r="M2" s="266"/>
      <c r="N2" s="266"/>
      <c r="O2" s="266"/>
    </row>
    <row r="3" spans="1:15" ht="195" customHeight="1">
      <c r="A3" s="36" t="s">
        <v>132</v>
      </c>
      <c r="B3" s="36" t="s">
        <v>133</v>
      </c>
      <c r="C3" s="36" t="s">
        <v>134</v>
      </c>
      <c r="D3" s="36" t="s">
        <v>135</v>
      </c>
      <c r="E3" s="36" t="s">
        <v>136</v>
      </c>
      <c r="F3" s="36" t="s">
        <v>139</v>
      </c>
      <c r="G3" s="36" t="s">
        <v>137</v>
      </c>
      <c r="H3" s="36" t="s">
        <v>138</v>
      </c>
      <c r="I3" s="36" t="s">
        <v>140</v>
      </c>
      <c r="J3" s="36" t="s">
        <v>141</v>
      </c>
      <c r="K3" s="36" t="s">
        <v>142</v>
      </c>
      <c r="L3" s="36" t="s">
        <v>143</v>
      </c>
      <c r="M3" s="36" t="s">
        <v>144</v>
      </c>
      <c r="N3" s="36" t="s">
        <v>145</v>
      </c>
      <c r="O3" s="36" t="s">
        <v>146</v>
      </c>
    </row>
    <row r="4" spans="1:15" ht="111.95" customHeight="1">
      <c r="A4" s="5" t="s">
        <v>58</v>
      </c>
      <c r="B4" s="146">
        <v>5973.5169491525421</v>
      </c>
      <c r="C4" s="146">
        <v>5200.2487562189053</v>
      </c>
      <c r="D4" s="146">
        <v>7318.6687881198623</v>
      </c>
      <c r="E4" s="146">
        <v>0</v>
      </c>
      <c r="F4" s="146">
        <v>0</v>
      </c>
      <c r="G4" s="146">
        <v>0</v>
      </c>
      <c r="H4" s="146">
        <v>0</v>
      </c>
      <c r="I4" s="146">
        <v>13277.777777777777</v>
      </c>
      <c r="J4" s="146">
        <v>16227.777777777777</v>
      </c>
      <c r="K4" s="146">
        <v>9174.67320261438</v>
      </c>
      <c r="L4" s="146">
        <v>7923.197985520932</v>
      </c>
      <c r="M4" s="146">
        <v>5928.2916779860543</v>
      </c>
      <c r="N4" s="146">
        <v>6280.4616711878798</v>
      </c>
      <c r="O4" s="146">
        <v>4918.9358488629341</v>
      </c>
    </row>
    <row r="5" spans="1:15" ht="111.95" customHeight="1">
      <c r="A5" s="5" t="s">
        <v>59</v>
      </c>
      <c r="B5" s="146">
        <v>4469.6360615318645</v>
      </c>
      <c r="C5" s="146">
        <v>5631.617361596398</v>
      </c>
      <c r="D5" s="146">
        <v>6680.0111669458402</v>
      </c>
      <c r="E5" s="146">
        <v>0</v>
      </c>
      <c r="F5" s="146">
        <v>0</v>
      </c>
      <c r="G5" s="146">
        <v>0</v>
      </c>
      <c r="H5" s="146">
        <v>12469.135802469136</v>
      </c>
      <c r="I5" s="146">
        <v>3971.6312056737588</v>
      </c>
      <c r="J5" s="146">
        <v>12635.802469135802</v>
      </c>
      <c r="K5" s="146">
        <v>8669.6551724137935</v>
      </c>
      <c r="L5" s="146">
        <v>7152.3763648041104</v>
      </c>
      <c r="M5" s="146">
        <v>8273.0417198808009</v>
      </c>
      <c r="N5" s="146">
        <v>5543.855956974161</v>
      </c>
      <c r="O5" s="146">
        <v>4311.7341661362188</v>
      </c>
    </row>
    <row r="6" spans="1:15" ht="111.95" customHeight="1">
      <c r="A6" s="5" t="s">
        <v>60</v>
      </c>
      <c r="B6" s="146">
        <v>4725.7128810226159</v>
      </c>
      <c r="C6" s="146">
        <v>6498.5432630906762</v>
      </c>
      <c r="D6" s="146">
        <v>5947.2934472934476</v>
      </c>
      <c r="E6" s="146">
        <v>0</v>
      </c>
      <c r="F6" s="146">
        <v>0</v>
      </c>
      <c r="G6" s="146">
        <v>0</v>
      </c>
      <c r="H6" s="146">
        <v>0</v>
      </c>
      <c r="I6" s="146">
        <v>0</v>
      </c>
      <c r="J6" s="146">
        <v>15862.573099415205</v>
      </c>
      <c r="K6" s="146">
        <v>6403.5036536912003</v>
      </c>
      <c r="L6" s="146">
        <v>9061.4035087719294</v>
      </c>
      <c r="M6" s="146">
        <v>10840.48404840484</v>
      </c>
      <c r="N6" s="146">
        <v>8183.6205688664704</v>
      </c>
      <c r="O6" s="146">
        <v>5012.2140307764321</v>
      </c>
    </row>
    <row r="7" spans="1:15" ht="111.95" customHeight="1">
      <c r="A7" s="5" t="s">
        <v>61</v>
      </c>
      <c r="B7" s="146">
        <v>3318.3129620411851</v>
      </c>
      <c r="C7" s="146">
        <v>9478.9026063100137</v>
      </c>
      <c r="D7" s="146">
        <v>4113.2478632478633</v>
      </c>
      <c r="E7" s="146">
        <v>0</v>
      </c>
      <c r="F7" s="146">
        <v>0</v>
      </c>
      <c r="G7" s="146">
        <v>0</v>
      </c>
      <c r="H7" s="146">
        <v>0</v>
      </c>
      <c r="I7" s="146">
        <v>0</v>
      </c>
      <c r="J7" s="146">
        <v>19666.666666666668</v>
      </c>
      <c r="K7" s="146">
        <v>7378.5852012533142</v>
      </c>
      <c r="L7" s="146">
        <v>6728.1661119036298</v>
      </c>
      <c r="M7" s="146">
        <v>5693.4484285081899</v>
      </c>
      <c r="N7" s="146">
        <v>4047.495422817256</v>
      </c>
      <c r="O7" s="146">
        <v>3342.8164281642817</v>
      </c>
    </row>
    <row r="8" spans="1:15" ht="111.95" customHeight="1">
      <c r="A8" s="5" t="s">
        <v>62</v>
      </c>
      <c r="B8" s="146">
        <v>3207.5306479859896</v>
      </c>
      <c r="C8" s="146">
        <v>5601.8518518518513</v>
      </c>
      <c r="D8" s="146">
        <v>5543.8596491228072</v>
      </c>
      <c r="E8" s="146">
        <v>0</v>
      </c>
      <c r="F8" s="146">
        <v>0</v>
      </c>
      <c r="G8" s="146">
        <v>0</v>
      </c>
      <c r="H8" s="146">
        <v>0</v>
      </c>
      <c r="I8" s="146">
        <v>0</v>
      </c>
      <c r="J8" s="146">
        <v>0</v>
      </c>
      <c r="K8" s="146">
        <v>7428.5880437310998</v>
      </c>
      <c r="L8" s="146">
        <v>8852.3242630385485</v>
      </c>
      <c r="M8" s="146">
        <v>14672.619047619048</v>
      </c>
      <c r="N8" s="146">
        <v>10201.552287581699</v>
      </c>
      <c r="O8" s="146">
        <v>6162.5514403292182</v>
      </c>
    </row>
    <row r="9" spans="1:15" ht="111.95" customHeight="1">
      <c r="A9" s="5" t="s">
        <v>63</v>
      </c>
      <c r="B9" s="146">
        <v>3573.1922398589063</v>
      </c>
      <c r="C9" s="146">
        <v>5552.083333333333</v>
      </c>
      <c r="D9" s="146">
        <v>4861.1111111111113</v>
      </c>
      <c r="E9" s="146">
        <v>0</v>
      </c>
      <c r="F9" s="146">
        <v>0</v>
      </c>
      <c r="G9" s="146">
        <v>0</v>
      </c>
      <c r="H9" s="146">
        <v>0</v>
      </c>
      <c r="I9" s="146">
        <v>0</v>
      </c>
      <c r="J9" s="146">
        <v>0</v>
      </c>
      <c r="K9" s="146">
        <v>8644.5249597423517</v>
      </c>
      <c r="L9" s="146">
        <v>9849.867724867725</v>
      </c>
      <c r="M9" s="146">
        <v>14351.351351351352</v>
      </c>
      <c r="N9" s="146">
        <v>11545.698924731183</v>
      </c>
      <c r="O9" s="146">
        <v>6901.2186379928316</v>
      </c>
    </row>
    <row r="10" spans="1:15" ht="111.95" customHeight="1">
      <c r="A10" s="5" t="s">
        <v>64</v>
      </c>
      <c r="B10" s="146">
        <v>3415.2677857713829</v>
      </c>
      <c r="C10" s="146">
        <v>1596.8253968253969</v>
      </c>
      <c r="D10" s="146">
        <v>4166.666666666667</v>
      </c>
      <c r="E10" s="146">
        <v>0</v>
      </c>
      <c r="F10" s="146">
        <v>0</v>
      </c>
      <c r="G10" s="146">
        <v>0</v>
      </c>
      <c r="H10" s="146">
        <v>0</v>
      </c>
      <c r="I10" s="146">
        <v>0</v>
      </c>
      <c r="J10" s="146">
        <v>2888.8888888888887</v>
      </c>
      <c r="K10" s="146">
        <v>9217.1811141325943</v>
      </c>
      <c r="L10" s="146">
        <v>7492.1568627450979</v>
      </c>
      <c r="M10" s="146">
        <v>6326.6765285996053</v>
      </c>
      <c r="N10" s="146">
        <v>4849.0477151894474</v>
      </c>
      <c r="O10" s="146">
        <v>3114.4313603322948</v>
      </c>
    </row>
    <row r="11" spans="1:15" ht="111.95" customHeight="1">
      <c r="A11" s="5" t="s">
        <v>65</v>
      </c>
      <c r="B11" s="146">
        <v>4005.2441822353326</v>
      </c>
      <c r="C11" s="146">
        <v>9777.7777777777774</v>
      </c>
      <c r="D11" s="146">
        <v>0</v>
      </c>
      <c r="E11" s="146">
        <v>0</v>
      </c>
      <c r="F11" s="146">
        <v>0</v>
      </c>
      <c r="G11" s="146">
        <v>0</v>
      </c>
      <c r="H11" s="146">
        <v>0</v>
      </c>
      <c r="I11" s="146">
        <v>7546.8409586056641</v>
      </c>
      <c r="J11" s="146">
        <v>0</v>
      </c>
      <c r="K11" s="146">
        <v>9105.6196375805484</v>
      </c>
      <c r="L11" s="146">
        <v>6611.9837114601514</v>
      </c>
      <c r="M11" s="146">
        <v>5681.5955213435973</v>
      </c>
      <c r="N11" s="146">
        <v>4385.6302413288267</v>
      </c>
      <c r="O11" s="146">
        <v>3246.7713330873007</v>
      </c>
    </row>
    <row r="12" spans="1:15" ht="111.95" customHeight="1">
      <c r="A12" s="5" t="s">
        <v>66</v>
      </c>
      <c r="B12" s="146">
        <v>4022.5060827250609</v>
      </c>
      <c r="C12" s="146">
        <v>11558.697514995716</v>
      </c>
      <c r="D12" s="146">
        <v>0</v>
      </c>
      <c r="E12" s="146">
        <v>0</v>
      </c>
      <c r="F12" s="146">
        <v>38611.111111111109</v>
      </c>
      <c r="G12" s="146">
        <v>0</v>
      </c>
      <c r="H12" s="146">
        <v>0</v>
      </c>
      <c r="I12" s="146">
        <v>8033.4528076463557</v>
      </c>
      <c r="J12" s="146">
        <v>4506.1728395061727</v>
      </c>
      <c r="K12" s="146">
        <v>8485.6665440274719</v>
      </c>
      <c r="L12" s="146">
        <v>8178.1170483460555</v>
      </c>
      <c r="M12" s="146">
        <v>6960.8289550496202</v>
      </c>
      <c r="N12" s="146">
        <v>4799.0793913918651</v>
      </c>
      <c r="O12" s="146">
        <v>2944.594509371409</v>
      </c>
    </row>
    <row r="13" spans="1:15" ht="111.95" customHeight="1">
      <c r="A13" s="5" t="s">
        <v>67</v>
      </c>
      <c r="B13" s="146">
        <v>4612.3931623931621</v>
      </c>
      <c r="C13" s="146">
        <v>7644.9754640494984</v>
      </c>
      <c r="D13" s="146">
        <v>4670.012746972594</v>
      </c>
      <c r="E13" s="146">
        <v>0</v>
      </c>
      <c r="F13" s="146">
        <v>0</v>
      </c>
      <c r="G13" s="146">
        <v>31481.481481481482</v>
      </c>
      <c r="H13" s="146">
        <v>17111.111111111109</v>
      </c>
      <c r="I13" s="146">
        <v>9302.8846153846152</v>
      </c>
      <c r="J13" s="146">
        <v>3421.2271973466004</v>
      </c>
      <c r="K13" s="146">
        <v>9152.8886354998103</v>
      </c>
      <c r="L13" s="146">
        <v>5918.3321437068762</v>
      </c>
      <c r="M13" s="146">
        <v>6102.881512217612</v>
      </c>
      <c r="N13" s="146">
        <v>4609.4484502746163</v>
      </c>
      <c r="O13" s="146">
        <v>2690.1155607330529</v>
      </c>
    </row>
    <row r="14" spans="1:15" ht="111.95" customHeight="1">
      <c r="A14" s="5" t="s">
        <v>68</v>
      </c>
      <c r="B14" s="146">
        <v>4160.5248464544948</v>
      </c>
      <c r="C14" s="146">
        <v>7093.818070709759</v>
      </c>
      <c r="D14" s="146">
        <v>4724.5069745069741</v>
      </c>
      <c r="E14" s="146">
        <v>33611.111111111109</v>
      </c>
      <c r="F14" s="146">
        <v>0</v>
      </c>
      <c r="G14" s="146">
        <v>26666.666666666668</v>
      </c>
      <c r="H14" s="146">
        <v>17888.888888888891</v>
      </c>
      <c r="I14" s="146">
        <v>14606.481481481482</v>
      </c>
      <c r="J14" s="146">
        <v>859.68748361386395</v>
      </c>
      <c r="K14" s="146">
        <v>8051.6826923076924</v>
      </c>
      <c r="L14" s="146">
        <v>6699.1210277214332</v>
      </c>
      <c r="M14" s="146">
        <v>6938.6005650373463</v>
      </c>
      <c r="N14" s="146">
        <v>4858.703577983958</v>
      </c>
      <c r="O14" s="146">
        <v>3999.5814763370668</v>
      </c>
    </row>
    <row r="15" spans="1:15" ht="111.95" customHeight="1">
      <c r="A15" s="5" t="s">
        <v>69</v>
      </c>
      <c r="B15" s="146">
        <v>5142.5882658359296</v>
      </c>
      <c r="C15" s="146">
        <v>6117.2804665820049</v>
      </c>
      <c r="D15" s="146">
        <v>4859.2359410827403</v>
      </c>
      <c r="E15" s="146">
        <v>0</v>
      </c>
      <c r="F15" s="146">
        <v>32500</v>
      </c>
      <c r="G15" s="146">
        <v>22561.728395061727</v>
      </c>
      <c r="H15" s="146">
        <v>19861.111111111109</v>
      </c>
      <c r="I15" s="146">
        <v>11523.809523809523</v>
      </c>
      <c r="J15" s="146">
        <v>3395.0617283950619</v>
      </c>
      <c r="K15" s="146">
        <v>9043.3333333333321</v>
      </c>
      <c r="L15" s="146">
        <v>5991.7774917774914</v>
      </c>
      <c r="M15" s="146">
        <v>6974.0925464117481</v>
      </c>
      <c r="N15" s="146">
        <v>5255.1397104440393</v>
      </c>
      <c r="O15" s="146">
        <v>4130.4813810257519</v>
      </c>
    </row>
    <row r="16" spans="1:15" ht="111.95" customHeight="1">
      <c r="A16" s="23" t="s">
        <v>108</v>
      </c>
      <c r="B16" s="148">
        <f>SUM(B4:B15)/12</f>
        <v>4218.8688389173722</v>
      </c>
      <c r="C16" s="148">
        <f t="shared" ref="C16:O16" si="0">SUM(C4:C15)/12</f>
        <v>6812.7184886117766</v>
      </c>
      <c r="D16" s="148">
        <f t="shared" si="0"/>
        <v>4407.0511962558248</v>
      </c>
      <c r="E16" s="148">
        <f t="shared" si="0"/>
        <v>2800.9259259259256</v>
      </c>
      <c r="F16" s="148">
        <f t="shared" si="0"/>
        <v>5925.9259259259261</v>
      </c>
      <c r="G16" s="148">
        <f t="shared" si="0"/>
        <v>6725.8230452674898</v>
      </c>
      <c r="H16" s="148">
        <f t="shared" si="0"/>
        <v>5610.8539094650214</v>
      </c>
      <c r="I16" s="148">
        <f t="shared" si="0"/>
        <v>5688.5731975315975</v>
      </c>
      <c r="J16" s="148">
        <f t="shared" si="0"/>
        <v>6621.9881792288352</v>
      </c>
      <c r="K16" s="148">
        <f t="shared" si="0"/>
        <v>8396.3251825272982</v>
      </c>
      <c r="L16" s="148">
        <f t="shared" si="0"/>
        <v>7538.2353537219997</v>
      </c>
      <c r="M16" s="148">
        <f t="shared" si="0"/>
        <v>8228.6593252008188</v>
      </c>
      <c r="N16" s="148">
        <f t="shared" si="0"/>
        <v>6213.3111598976175</v>
      </c>
      <c r="O16" s="148">
        <f t="shared" si="0"/>
        <v>4231.2871810957322</v>
      </c>
    </row>
    <row r="17" spans="1:15" ht="165.75" customHeight="1">
      <c r="A17" s="267" t="s">
        <v>411</v>
      </c>
      <c r="B17" s="267"/>
      <c r="C17" s="267"/>
      <c r="D17" s="267"/>
      <c r="E17" s="267"/>
      <c r="F17" s="267"/>
      <c r="G17" s="267"/>
      <c r="H17" s="267"/>
      <c r="I17" s="309" t="s">
        <v>162</v>
      </c>
      <c r="J17" s="309"/>
      <c r="K17" s="309"/>
      <c r="L17" s="309"/>
      <c r="M17" s="309"/>
      <c r="N17" s="309"/>
      <c r="O17" s="309"/>
    </row>
    <row r="18" spans="1:15" ht="39.950000000000003" customHeight="1">
      <c r="A18" s="38"/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149" t="s">
        <v>129</v>
      </c>
    </row>
    <row r="19" spans="1:15" ht="195" customHeight="1">
      <c r="A19" s="36" t="s">
        <v>132</v>
      </c>
      <c r="B19" s="36" t="s">
        <v>147</v>
      </c>
      <c r="C19" s="36" t="s">
        <v>148</v>
      </c>
      <c r="D19" s="36" t="s">
        <v>149</v>
      </c>
      <c r="E19" s="36" t="s">
        <v>150</v>
      </c>
      <c r="F19" s="36" t="s">
        <v>151</v>
      </c>
      <c r="G19" s="36" t="s">
        <v>152</v>
      </c>
      <c r="H19" s="36" t="s">
        <v>153</v>
      </c>
      <c r="I19" s="36" t="s">
        <v>154</v>
      </c>
      <c r="J19" s="36" t="s">
        <v>155</v>
      </c>
      <c r="K19" s="36" t="s">
        <v>156</v>
      </c>
      <c r="L19" s="36" t="s">
        <v>157</v>
      </c>
      <c r="M19" s="36" t="s">
        <v>158</v>
      </c>
      <c r="N19" s="36" t="s">
        <v>159</v>
      </c>
      <c r="O19" s="36" t="s">
        <v>160</v>
      </c>
    </row>
    <row r="20" spans="1:15" ht="111.95" customHeight="1">
      <c r="A20" s="5" t="s">
        <v>58</v>
      </c>
      <c r="B20" s="146">
        <v>4630.0097751710655</v>
      </c>
      <c r="C20" s="146">
        <v>1994.9621980996087</v>
      </c>
      <c r="D20" s="146">
        <v>3965.5172413793102</v>
      </c>
      <c r="E20" s="146">
        <v>1111.1111111111111</v>
      </c>
      <c r="F20" s="146">
        <v>0</v>
      </c>
      <c r="G20" s="146">
        <v>9749.4192799070843</v>
      </c>
      <c r="H20" s="146">
        <v>1029.8202614379086</v>
      </c>
      <c r="I20" s="146">
        <v>13520.572328335729</v>
      </c>
      <c r="J20" s="146">
        <v>5896.3588506251372</v>
      </c>
      <c r="K20" s="146">
        <v>1871.6008811527211</v>
      </c>
      <c r="L20" s="146">
        <v>7084.7579715712636</v>
      </c>
      <c r="M20" s="146">
        <v>0</v>
      </c>
      <c r="N20" s="146">
        <v>4945.1749327181851</v>
      </c>
      <c r="O20" s="146">
        <v>3397.405924135724</v>
      </c>
    </row>
    <row r="21" spans="1:15" ht="111.95" customHeight="1">
      <c r="A21" s="5" t="s">
        <v>59</v>
      </c>
      <c r="B21" s="146">
        <v>4959.9065084501981</v>
      </c>
      <c r="C21" s="146">
        <v>1548.9610019925988</v>
      </c>
      <c r="D21" s="146">
        <v>0</v>
      </c>
      <c r="E21" s="146">
        <v>0</v>
      </c>
      <c r="F21" s="146">
        <v>555.55555555555554</v>
      </c>
      <c r="G21" s="146">
        <v>0</v>
      </c>
      <c r="H21" s="146">
        <v>11594.672754946727</v>
      </c>
      <c r="I21" s="146">
        <v>9650.9608237406192</v>
      </c>
      <c r="J21" s="146">
        <v>5015.7080715321408</v>
      </c>
      <c r="K21" s="146">
        <v>1308.9131853051674</v>
      </c>
      <c r="L21" s="146">
        <v>5286.6052248631422</v>
      </c>
      <c r="M21" s="146">
        <v>558.23293172690762</v>
      </c>
      <c r="N21" s="146">
        <v>4169.0679085744487</v>
      </c>
      <c r="O21" s="146">
        <v>3823.1076558405907</v>
      </c>
    </row>
    <row r="22" spans="1:15" ht="111.95" customHeight="1">
      <c r="A22" s="5" t="s">
        <v>60</v>
      </c>
      <c r="B22" s="146">
        <v>5118.7198067632853</v>
      </c>
      <c r="C22" s="146">
        <v>1631.2462372065022</v>
      </c>
      <c r="D22" s="146">
        <v>2255.8479532163742</v>
      </c>
      <c r="E22" s="146">
        <v>0</v>
      </c>
      <c r="F22" s="146">
        <v>0</v>
      </c>
      <c r="G22" s="146">
        <v>13317.3142467621</v>
      </c>
      <c r="H22" s="146">
        <v>1700</v>
      </c>
      <c r="I22" s="146">
        <v>12402.48211381094</v>
      </c>
      <c r="J22" s="146">
        <v>5997.4082934609251</v>
      </c>
      <c r="K22" s="146">
        <v>1626.4982620160613</v>
      </c>
      <c r="L22" s="146">
        <v>6544.9356073790459</v>
      </c>
      <c r="M22" s="146">
        <v>0</v>
      </c>
      <c r="N22" s="146">
        <v>4004.6472327841147</v>
      </c>
      <c r="O22" s="146">
        <v>3930.0152431315605</v>
      </c>
    </row>
    <row r="23" spans="1:15" ht="111.95" customHeight="1">
      <c r="A23" s="5" t="s">
        <v>61</v>
      </c>
      <c r="B23" s="146">
        <v>4029.887482419128</v>
      </c>
      <c r="C23" s="146">
        <v>1660.6446872404319</v>
      </c>
      <c r="D23" s="146">
        <v>3003.968253968254</v>
      </c>
      <c r="E23" s="146">
        <v>0</v>
      </c>
      <c r="F23" s="146">
        <v>0</v>
      </c>
      <c r="G23" s="146">
        <v>14084.9532037437</v>
      </c>
      <c r="H23" s="146">
        <v>1000</v>
      </c>
      <c r="I23" s="146">
        <v>11571.013678096309</v>
      </c>
      <c r="J23" s="146">
        <v>3337.8136200716845</v>
      </c>
      <c r="K23" s="146">
        <v>1584.3604108309992</v>
      </c>
      <c r="L23" s="146">
        <v>7706.0737527114961</v>
      </c>
      <c r="M23" s="146">
        <v>0</v>
      </c>
      <c r="N23" s="146">
        <v>4293.9169337606836</v>
      </c>
      <c r="O23" s="146">
        <v>3682.1446908270123</v>
      </c>
    </row>
    <row r="24" spans="1:15" ht="111.95" customHeight="1">
      <c r="A24" s="5" t="s">
        <v>62</v>
      </c>
      <c r="B24" s="146">
        <v>3372.3753280839896</v>
      </c>
      <c r="C24" s="146">
        <v>1689.9246704331449</v>
      </c>
      <c r="D24" s="146">
        <v>3554.33901054339</v>
      </c>
      <c r="E24" s="146">
        <v>0</v>
      </c>
      <c r="F24" s="146">
        <v>0</v>
      </c>
      <c r="G24" s="146">
        <v>12175.959595959595</v>
      </c>
      <c r="H24" s="146">
        <v>1666.6666666666667</v>
      </c>
      <c r="I24" s="146">
        <v>12875.101708706265</v>
      </c>
      <c r="J24" s="146">
        <v>7123.81184499147</v>
      </c>
      <c r="K24" s="146">
        <v>2326.3964950711938</v>
      </c>
      <c r="L24" s="146">
        <v>6970.8235294117649</v>
      </c>
      <c r="M24" s="146">
        <v>0</v>
      </c>
      <c r="N24" s="146">
        <v>4535.7573890044423</v>
      </c>
      <c r="O24" s="146">
        <v>2185.9649122807018</v>
      </c>
    </row>
    <row r="25" spans="1:15" ht="111.95" customHeight="1">
      <c r="A25" s="5" t="s">
        <v>63</v>
      </c>
      <c r="B25" s="146">
        <v>3318.8775510204082</v>
      </c>
      <c r="C25" s="146">
        <v>1395.191999358666</v>
      </c>
      <c r="D25" s="146">
        <v>2795.289855072464</v>
      </c>
      <c r="E25" s="146">
        <v>0</v>
      </c>
      <c r="F25" s="146">
        <v>0</v>
      </c>
      <c r="G25" s="146">
        <v>9811.2745098039213</v>
      </c>
      <c r="H25" s="146">
        <v>1222.2222222222222</v>
      </c>
      <c r="I25" s="146">
        <v>10495.865320212273</v>
      </c>
      <c r="J25" s="146">
        <v>5308.6088105097815</v>
      </c>
      <c r="K25" s="146">
        <v>2294.8061394133715</v>
      </c>
      <c r="L25" s="146">
        <v>4614.8431200450977</v>
      </c>
      <c r="M25" s="146">
        <v>0</v>
      </c>
      <c r="N25" s="146">
        <v>5092.0330402344789</v>
      </c>
      <c r="O25" s="146">
        <v>1867.2839506172841</v>
      </c>
    </row>
    <row r="26" spans="1:15" ht="111.95" customHeight="1">
      <c r="A26" s="5" t="s">
        <v>64</v>
      </c>
      <c r="B26" s="146">
        <v>2453.3678756476684</v>
      </c>
      <c r="C26" s="146">
        <v>1482.9983692538235</v>
      </c>
      <c r="D26" s="146">
        <v>2855.1587301587301</v>
      </c>
      <c r="E26" s="146">
        <v>0</v>
      </c>
      <c r="F26" s="146">
        <v>0</v>
      </c>
      <c r="G26" s="146">
        <v>4882.7160493827159</v>
      </c>
      <c r="H26" s="146">
        <v>962.1749408983452</v>
      </c>
      <c r="I26" s="146">
        <v>8775.021244452837</v>
      </c>
      <c r="J26" s="146">
        <v>5623.5264004680412</v>
      </c>
      <c r="K26" s="146">
        <v>2882.712848698538</v>
      </c>
      <c r="L26" s="146">
        <v>7428.2111359337414</v>
      </c>
      <c r="M26" s="146">
        <v>0</v>
      </c>
      <c r="N26" s="146">
        <v>4579.7604669887278</v>
      </c>
      <c r="O26" s="146">
        <v>1624.8781676413255</v>
      </c>
    </row>
    <row r="27" spans="1:15" ht="111.95" customHeight="1">
      <c r="A27" s="5" t="s">
        <v>65</v>
      </c>
      <c r="B27" s="146">
        <v>2534.3541421279938</v>
      </c>
      <c r="C27" s="146">
        <v>2780.7388606880995</v>
      </c>
      <c r="D27" s="146">
        <v>2480.6763285024153</v>
      </c>
      <c r="E27" s="146">
        <v>0</v>
      </c>
      <c r="F27" s="146">
        <v>0</v>
      </c>
      <c r="G27" s="146">
        <v>5540.2777777777774</v>
      </c>
      <c r="H27" s="146">
        <v>1455.1282051282051</v>
      </c>
      <c r="I27" s="146">
        <v>8636.5593315330916</v>
      </c>
      <c r="J27" s="146">
        <v>4420.8962144844445</v>
      </c>
      <c r="K27" s="146">
        <v>1786.9107856191745</v>
      </c>
      <c r="L27" s="146">
        <v>7277.4993809689631</v>
      </c>
      <c r="M27" s="146">
        <v>0</v>
      </c>
      <c r="N27" s="146">
        <v>5670.5693296602385</v>
      </c>
      <c r="O27" s="146">
        <v>1123.6877429702072</v>
      </c>
    </row>
    <row r="28" spans="1:15" ht="111.95" customHeight="1">
      <c r="A28" s="5" t="s">
        <v>66</v>
      </c>
      <c r="B28" s="146">
        <v>3761.7135207496653</v>
      </c>
      <c r="C28" s="146">
        <v>3524.7228221742262</v>
      </c>
      <c r="D28" s="146">
        <v>3293.6507936507937</v>
      </c>
      <c r="E28" s="146">
        <v>0</v>
      </c>
      <c r="F28" s="146">
        <v>0</v>
      </c>
      <c r="G28" s="146">
        <v>4150.7936507936511</v>
      </c>
      <c r="H28" s="146">
        <v>1069.4444444444443</v>
      </c>
      <c r="I28" s="146">
        <v>9096.4903408516238</v>
      </c>
      <c r="J28" s="146">
        <v>4681.5378289473683</v>
      </c>
      <c r="K28" s="146">
        <v>2503.4406957851475</v>
      </c>
      <c r="L28" s="146">
        <v>6590.782875583337</v>
      </c>
      <c r="M28" s="146">
        <v>0</v>
      </c>
      <c r="N28" s="146">
        <v>4972.4350787569183</v>
      </c>
      <c r="O28" s="146">
        <v>1066.4402026594121</v>
      </c>
    </row>
    <row r="29" spans="1:15" ht="111.95" customHeight="1">
      <c r="A29" s="5" t="s">
        <v>67</v>
      </c>
      <c r="B29" s="146">
        <v>3707.0971495055264</v>
      </c>
      <c r="C29" s="146">
        <v>2538.3713615828906</v>
      </c>
      <c r="D29" s="146">
        <v>2784.9927849927849</v>
      </c>
      <c r="E29" s="146">
        <v>0</v>
      </c>
      <c r="F29" s="146">
        <v>0</v>
      </c>
      <c r="G29" s="146">
        <v>6394.3894389438947</v>
      </c>
      <c r="H29" s="146">
        <v>1220.8333333333333</v>
      </c>
      <c r="I29" s="146">
        <v>9177.4193548387102</v>
      </c>
      <c r="J29" s="146">
        <v>4488.517255405025</v>
      </c>
      <c r="K29" s="146">
        <v>2188.894840207106</v>
      </c>
      <c r="L29" s="146">
        <v>5526.9456608669143</v>
      </c>
      <c r="M29" s="146">
        <v>0</v>
      </c>
      <c r="N29" s="146">
        <v>4491.1819109580301</v>
      </c>
      <c r="O29" s="146">
        <v>2442.9439424105276</v>
      </c>
    </row>
    <row r="30" spans="1:15" ht="111.95" customHeight="1">
      <c r="A30" s="5" t="s">
        <v>68</v>
      </c>
      <c r="B30" s="146">
        <v>4258.7448559670784</v>
      </c>
      <c r="C30" s="146">
        <v>2741.7695473251033</v>
      </c>
      <c r="D30" s="146">
        <v>2685.1851851851852</v>
      </c>
      <c r="E30" s="146">
        <v>0</v>
      </c>
      <c r="F30" s="146">
        <v>0</v>
      </c>
      <c r="G30" s="146">
        <v>9375.9171907756809</v>
      </c>
      <c r="H30" s="146">
        <v>833.33333333333337</v>
      </c>
      <c r="I30" s="146">
        <v>9193.8683103528856</v>
      </c>
      <c r="J30" s="146">
        <v>3838.3547149847905</v>
      </c>
      <c r="K30" s="146">
        <v>1489.582999967997</v>
      </c>
      <c r="L30" s="146">
        <v>4526.360821741393</v>
      </c>
      <c r="M30" s="146">
        <v>0</v>
      </c>
      <c r="N30" s="146">
        <v>4184.3994379276637</v>
      </c>
      <c r="O30" s="146">
        <v>3707.4610554296564</v>
      </c>
    </row>
    <row r="31" spans="1:15" ht="111.95" customHeight="1">
      <c r="A31" s="5" t="s">
        <v>69</v>
      </c>
      <c r="B31" s="146">
        <v>4015.450361604208</v>
      </c>
      <c r="C31" s="146">
        <v>3221.3850017940435</v>
      </c>
      <c r="D31" s="146">
        <v>2100.6944444444443</v>
      </c>
      <c r="E31" s="146">
        <v>0</v>
      </c>
      <c r="F31" s="146">
        <v>0</v>
      </c>
      <c r="G31" s="146">
        <v>8353.2848795781665</v>
      </c>
      <c r="H31" s="146">
        <v>1005.5555555555555</v>
      </c>
      <c r="I31" s="146">
        <v>10460.462111130399</v>
      </c>
      <c r="J31" s="146">
        <v>4205.8763673365556</v>
      </c>
      <c r="K31" s="146">
        <v>1641.0394789799129</v>
      </c>
      <c r="L31" s="146">
        <v>5887.0891351709761</v>
      </c>
      <c r="M31" s="146">
        <v>0</v>
      </c>
      <c r="N31" s="146">
        <v>4820.7803018097848</v>
      </c>
      <c r="O31" s="146">
        <v>4240.8349904282486</v>
      </c>
    </row>
    <row r="32" spans="1:15" ht="111.95" customHeight="1">
      <c r="A32" s="23" t="s">
        <v>108</v>
      </c>
      <c r="B32" s="147">
        <f>SUM(B20:B31)/12</f>
        <v>3846.7086964591849</v>
      </c>
      <c r="C32" s="147">
        <f t="shared" ref="C32:O32" si="1">SUM(C20:C31)/12</f>
        <v>2184.2430630957615</v>
      </c>
      <c r="D32" s="147">
        <f t="shared" si="1"/>
        <v>2647.9433817595127</v>
      </c>
      <c r="E32" s="147">
        <f t="shared" si="1"/>
        <v>92.592592592592595</v>
      </c>
      <c r="F32" s="147">
        <f t="shared" si="1"/>
        <v>46.296296296296298</v>
      </c>
      <c r="G32" s="147">
        <f t="shared" si="1"/>
        <v>8153.0249852856905</v>
      </c>
      <c r="H32" s="147">
        <f t="shared" si="1"/>
        <v>2063.3209764972285</v>
      </c>
      <c r="I32" s="147">
        <f t="shared" si="1"/>
        <v>10487.984722171806</v>
      </c>
      <c r="J32" s="147">
        <f t="shared" si="1"/>
        <v>4994.8681894014453</v>
      </c>
      <c r="K32" s="147">
        <f t="shared" si="1"/>
        <v>1958.7630852539494</v>
      </c>
      <c r="L32" s="147">
        <f t="shared" si="1"/>
        <v>6287.077351353928</v>
      </c>
      <c r="M32" s="147">
        <f t="shared" si="1"/>
        <v>46.519410977242302</v>
      </c>
      <c r="N32" s="147">
        <f t="shared" si="1"/>
        <v>4646.6436635981436</v>
      </c>
      <c r="O32" s="147">
        <f t="shared" si="1"/>
        <v>2757.6807065310209</v>
      </c>
    </row>
    <row r="33" spans="1:15" ht="39.950000000000003" customHeight="1">
      <c r="A33" s="39"/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</row>
    <row r="34" spans="1:15" ht="195" customHeight="1">
      <c r="A34" s="40"/>
      <c r="B34" s="40"/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</row>
    <row r="35" spans="1:15" ht="111.95" customHeight="1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8"/>
    </row>
    <row r="36" spans="1:15" ht="111.95" customHeight="1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8"/>
    </row>
    <row r="37" spans="1:15" ht="111.95" customHeight="1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8"/>
    </row>
    <row r="38" spans="1:15" ht="111.95" customHeight="1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8"/>
    </row>
    <row r="39" spans="1:15" ht="111.95" customHeight="1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8"/>
    </row>
    <row r="40" spans="1:15" ht="111.95" customHeight="1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8"/>
    </row>
    <row r="41" spans="1:15" ht="111.95" customHeight="1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8"/>
    </row>
    <row r="42" spans="1:15" ht="111.95" customHeight="1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8"/>
    </row>
    <row r="43" spans="1:15" ht="111.95" customHeight="1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8"/>
    </row>
    <row r="44" spans="1:15" ht="111.95" customHeight="1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8"/>
    </row>
    <row r="45" spans="1:15" ht="111.95" customHeight="1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8"/>
    </row>
    <row r="46" spans="1:15" ht="111.95" customHeight="1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8"/>
    </row>
    <row r="47" spans="1:15" ht="111.95" customHeight="1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9"/>
    </row>
  </sheetData>
  <mergeCells count="5">
    <mergeCell ref="A1:H1"/>
    <mergeCell ref="I1:O1"/>
    <mergeCell ref="A17:H17"/>
    <mergeCell ref="I17:O17"/>
    <mergeCell ref="A2:O2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30" pageOrder="overThenDown" orientation="portrait" useFirstPageNumber="1" r:id="rId1"/>
  <headerFooter>
    <oddFooter>&amp;C&amp;30&amp;P</oddFooter>
  </headerFooter>
  <rowBreaks count="1" manualBreakCount="1">
    <brk id="1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5:I22"/>
  <sheetViews>
    <sheetView view="pageBreakPreview" zoomScale="85" zoomScaleSheetLayoutView="85" workbookViewId="0">
      <selection activeCell="K19" sqref="K19"/>
    </sheetView>
  </sheetViews>
  <sheetFormatPr defaultRowHeight="20.25"/>
  <cols>
    <col min="1" max="1" width="9" style="21"/>
    <col min="2" max="2" width="7.25" style="21" customWidth="1"/>
    <col min="3" max="6" width="8.25" style="21" customWidth="1"/>
    <col min="7" max="7" width="8.25" style="20" customWidth="1"/>
  </cols>
  <sheetData>
    <row r="5" spans="1:9">
      <c r="C5" s="263"/>
      <c r="D5" s="263"/>
      <c r="E5" s="263"/>
      <c r="F5" s="263"/>
      <c r="G5" s="263"/>
    </row>
    <row r="6" spans="1:9">
      <c r="C6" s="263"/>
      <c r="D6" s="263"/>
      <c r="E6" s="263"/>
      <c r="F6" s="263"/>
      <c r="G6" s="263"/>
    </row>
    <row r="7" spans="1:9">
      <c r="C7" s="263"/>
      <c r="D7" s="263"/>
      <c r="E7" s="263"/>
      <c r="F7" s="263"/>
      <c r="G7" s="263"/>
    </row>
    <row r="8" spans="1:9" ht="21" customHeight="1">
      <c r="A8" s="264" t="s">
        <v>163</v>
      </c>
      <c r="B8" s="264"/>
      <c r="C8" s="264"/>
      <c r="D8" s="264"/>
      <c r="E8" s="264"/>
      <c r="F8" s="264"/>
      <c r="G8" s="264"/>
      <c r="H8" s="264"/>
      <c r="I8" s="264"/>
    </row>
    <row r="9" spans="1:9" ht="20.25" customHeight="1">
      <c r="A9" s="264"/>
      <c r="B9" s="264"/>
      <c r="C9" s="264"/>
      <c r="D9" s="264"/>
      <c r="E9" s="264"/>
      <c r="F9" s="264"/>
      <c r="G9" s="264"/>
      <c r="H9" s="264"/>
      <c r="I9" s="264"/>
    </row>
    <row r="10" spans="1:9" ht="30" customHeight="1">
      <c r="A10" s="264"/>
      <c r="B10" s="264"/>
      <c r="C10" s="264"/>
      <c r="D10" s="264"/>
      <c r="E10" s="264"/>
      <c r="F10" s="264"/>
      <c r="G10" s="264"/>
      <c r="H10" s="264"/>
      <c r="I10" s="264"/>
    </row>
    <row r="11" spans="1:9" ht="27.75" customHeight="1"/>
    <row r="12" spans="1:9" ht="27.75" customHeight="1"/>
    <row r="13" spans="1:9" ht="27.75" customHeight="1"/>
    <row r="14" spans="1:9" ht="30" customHeight="1"/>
    <row r="15" spans="1:9" ht="27.75" customHeight="1"/>
    <row r="16" spans="1:9" ht="27.75" customHeight="1"/>
    <row r="17" spans="7:9" ht="27.75" customHeight="1"/>
    <row r="18" spans="7:9" s="21" customFormat="1" ht="27.75" customHeight="1">
      <c r="G18" s="20"/>
      <c r="H18"/>
      <c r="I18"/>
    </row>
    <row r="19" spans="7:9" s="21" customFormat="1" ht="27.75" customHeight="1">
      <c r="G19" s="20"/>
      <c r="H19"/>
      <c r="I19"/>
    </row>
    <row r="20" spans="7:9" s="21" customFormat="1" ht="27.75" customHeight="1">
      <c r="G20" s="20"/>
      <c r="H20"/>
      <c r="I20"/>
    </row>
    <row r="21" spans="7:9" s="21" customFormat="1" ht="30" customHeight="1">
      <c r="G21" s="20"/>
      <c r="H21"/>
      <c r="I21"/>
    </row>
    <row r="22" spans="7:9" s="21" customFormat="1" ht="27.75" customHeight="1">
      <c r="G22" s="20"/>
      <c r="H22"/>
      <c r="I22"/>
    </row>
  </sheetData>
  <mergeCells count="2">
    <mergeCell ref="C5:G7"/>
    <mergeCell ref="A8:I10"/>
  </mergeCells>
  <phoneticPr fontId="2" type="noConversion"/>
  <pageMargins left="0.7" right="0.7" top="0.75" bottom="0.75" header="0.3" footer="0.3"/>
  <pageSetup paperSize="9" scale="9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>
    <tabColor rgb="FF7030A0"/>
  </sheetPr>
  <dimension ref="A1:K17"/>
  <sheetViews>
    <sheetView view="pageBreakPreview" zoomScale="40" zoomScaleSheetLayoutView="40" workbookViewId="0">
      <pane xSplit="1" ySplit="4" topLeftCell="B5" activePane="bottomRight" state="frozen"/>
      <selection activeCell="K19" sqref="K19"/>
      <selection pane="topRight" activeCell="K19" sqref="K19"/>
      <selection pane="bottomLeft" activeCell="K19" sqref="K19"/>
      <selection pane="bottomRight" activeCell="K19" sqref="K19"/>
    </sheetView>
  </sheetViews>
  <sheetFormatPr defaultRowHeight="19.5"/>
  <cols>
    <col min="1" max="1" width="17.5" style="1" customWidth="1"/>
    <col min="2" max="2" width="38.5" style="1" customWidth="1"/>
    <col min="3" max="6" width="38.5" style="2" customWidth="1"/>
    <col min="7" max="11" width="42" style="2" customWidth="1"/>
  </cols>
  <sheetData>
    <row r="1" spans="1:11" ht="165.75" customHeight="1">
      <c r="A1" s="267" t="s">
        <v>409</v>
      </c>
      <c r="B1" s="267"/>
      <c r="C1" s="267"/>
      <c r="D1" s="267"/>
      <c r="E1" s="267"/>
      <c r="F1" s="267"/>
      <c r="G1" s="268" t="s">
        <v>168</v>
      </c>
      <c r="H1" s="268"/>
      <c r="I1" s="268"/>
      <c r="J1" s="268"/>
      <c r="K1" s="268"/>
    </row>
    <row r="2" spans="1:11" ht="39.950000000000003" customHeight="1">
      <c r="A2" s="266" t="s">
        <v>167</v>
      </c>
      <c r="B2" s="266"/>
      <c r="C2" s="266"/>
      <c r="D2" s="266"/>
      <c r="E2" s="266"/>
      <c r="F2" s="266"/>
      <c r="G2" s="266"/>
      <c r="H2" s="266"/>
      <c r="I2" s="266"/>
      <c r="J2" s="266"/>
      <c r="K2" s="266"/>
    </row>
    <row r="3" spans="1:11" ht="97.5" customHeight="1">
      <c r="A3" s="289" t="s">
        <v>18</v>
      </c>
      <c r="B3" s="289" t="s">
        <v>128</v>
      </c>
      <c r="C3" s="275" t="s">
        <v>1</v>
      </c>
      <c r="D3" s="293" t="s">
        <v>111</v>
      </c>
      <c r="E3" s="294"/>
      <c r="F3" s="295" t="s">
        <v>110</v>
      </c>
      <c r="G3" s="296"/>
      <c r="H3" s="276" t="s">
        <v>9</v>
      </c>
      <c r="I3" s="307" t="s">
        <v>164</v>
      </c>
      <c r="J3" s="307" t="s">
        <v>165</v>
      </c>
      <c r="K3" s="276" t="s">
        <v>166</v>
      </c>
    </row>
    <row r="4" spans="1:11" ht="97.5" customHeight="1">
      <c r="A4" s="290"/>
      <c r="B4" s="290"/>
      <c r="C4" s="275"/>
      <c r="D4" s="35" t="s">
        <v>127</v>
      </c>
      <c r="E4" s="35" t="s">
        <v>3</v>
      </c>
      <c r="F4" s="35" t="s">
        <v>4</v>
      </c>
      <c r="G4" s="35" t="s">
        <v>7</v>
      </c>
      <c r="H4" s="276"/>
      <c r="I4" s="308"/>
      <c r="J4" s="308"/>
      <c r="K4" s="276"/>
    </row>
    <row r="5" spans="1:11" ht="111.95" customHeight="1">
      <c r="A5" s="5" t="s">
        <v>58</v>
      </c>
      <c r="B5" s="143">
        <f>C5+D5+H5+I5+J5+K5</f>
        <v>339</v>
      </c>
      <c r="C5" s="100">
        <v>184</v>
      </c>
      <c r="D5" s="100">
        <f>E5+F5+G5</f>
        <v>36</v>
      </c>
      <c r="E5" s="100">
        <v>2</v>
      </c>
      <c r="F5" s="100">
        <v>30</v>
      </c>
      <c r="G5" s="100">
        <v>4</v>
      </c>
      <c r="H5" s="100">
        <v>109</v>
      </c>
      <c r="I5" s="100">
        <v>4</v>
      </c>
      <c r="J5" s="100">
        <v>5</v>
      </c>
      <c r="K5" s="100">
        <v>1</v>
      </c>
    </row>
    <row r="6" spans="1:11" ht="111.95" customHeight="1">
      <c r="A6" s="5" t="s">
        <v>59</v>
      </c>
      <c r="B6" s="143">
        <f t="shared" ref="B6:B16" si="0">C6+D6+H6+I6+J6+K6</f>
        <v>319</v>
      </c>
      <c r="C6" s="100">
        <v>151</v>
      </c>
      <c r="D6" s="100">
        <f t="shared" ref="D6:D16" si="1">E6+F6+G6</f>
        <v>69</v>
      </c>
      <c r="E6" s="100">
        <v>19</v>
      </c>
      <c r="F6" s="100">
        <v>34</v>
      </c>
      <c r="G6" s="100">
        <v>16</v>
      </c>
      <c r="H6" s="100">
        <v>91</v>
      </c>
      <c r="I6" s="100">
        <v>3</v>
      </c>
      <c r="J6" s="100">
        <v>5</v>
      </c>
      <c r="K6" s="100">
        <v>0</v>
      </c>
    </row>
    <row r="7" spans="1:11" ht="111.95" customHeight="1">
      <c r="A7" s="5" t="s">
        <v>60</v>
      </c>
      <c r="B7" s="143">
        <f t="shared" si="0"/>
        <v>253</v>
      </c>
      <c r="C7" s="100">
        <v>101</v>
      </c>
      <c r="D7" s="100">
        <f t="shared" si="1"/>
        <v>33</v>
      </c>
      <c r="E7" s="100">
        <v>7</v>
      </c>
      <c r="F7" s="100">
        <v>10</v>
      </c>
      <c r="G7" s="100">
        <v>16</v>
      </c>
      <c r="H7" s="100">
        <v>106</v>
      </c>
      <c r="I7" s="100">
        <v>2</v>
      </c>
      <c r="J7" s="100">
        <v>11</v>
      </c>
      <c r="K7" s="100"/>
    </row>
    <row r="8" spans="1:11" ht="111.95" customHeight="1">
      <c r="A8" s="5" t="s">
        <v>61</v>
      </c>
      <c r="B8" s="143">
        <f t="shared" si="0"/>
        <v>290</v>
      </c>
      <c r="C8" s="100">
        <v>117</v>
      </c>
      <c r="D8" s="100">
        <f t="shared" si="1"/>
        <v>41</v>
      </c>
      <c r="E8" s="100">
        <v>27</v>
      </c>
      <c r="F8" s="100">
        <v>14</v>
      </c>
      <c r="G8" s="100">
        <v>0</v>
      </c>
      <c r="H8" s="100">
        <v>128</v>
      </c>
      <c r="I8" s="100">
        <v>3</v>
      </c>
      <c r="J8" s="100">
        <v>1</v>
      </c>
      <c r="K8" s="100"/>
    </row>
    <row r="9" spans="1:11" ht="111.95" customHeight="1">
      <c r="A9" s="5" t="s">
        <v>62</v>
      </c>
      <c r="B9" s="143">
        <f t="shared" si="0"/>
        <v>203</v>
      </c>
      <c r="C9" s="100">
        <v>0</v>
      </c>
      <c r="D9" s="100">
        <f t="shared" si="1"/>
        <v>20</v>
      </c>
      <c r="E9" s="100">
        <v>20</v>
      </c>
      <c r="F9" s="100">
        <v>0</v>
      </c>
      <c r="G9" s="100">
        <v>0</v>
      </c>
      <c r="H9" s="100">
        <v>127</v>
      </c>
      <c r="I9" s="100">
        <v>10</v>
      </c>
      <c r="J9" s="100">
        <v>46</v>
      </c>
      <c r="K9" s="100"/>
    </row>
    <row r="10" spans="1:11" ht="111.95" customHeight="1">
      <c r="A10" s="5" t="s">
        <v>63</v>
      </c>
      <c r="B10" s="143">
        <f t="shared" si="0"/>
        <v>166</v>
      </c>
      <c r="C10" s="100">
        <v>3</v>
      </c>
      <c r="D10" s="100">
        <f t="shared" si="1"/>
        <v>6</v>
      </c>
      <c r="E10" s="100">
        <v>0</v>
      </c>
      <c r="F10" s="100">
        <v>6</v>
      </c>
      <c r="G10" s="100">
        <v>0</v>
      </c>
      <c r="H10" s="100">
        <v>111</v>
      </c>
      <c r="I10" s="100">
        <v>22</v>
      </c>
      <c r="J10" s="100">
        <v>24</v>
      </c>
      <c r="K10" s="100"/>
    </row>
    <row r="11" spans="1:11" ht="111.95" customHeight="1">
      <c r="A11" s="5" t="s">
        <v>64</v>
      </c>
      <c r="B11" s="143">
        <f t="shared" si="0"/>
        <v>366</v>
      </c>
      <c r="C11" s="100">
        <v>193</v>
      </c>
      <c r="D11" s="100">
        <f t="shared" si="1"/>
        <v>29</v>
      </c>
      <c r="E11" s="100">
        <v>19</v>
      </c>
      <c r="F11" s="100">
        <v>10</v>
      </c>
      <c r="G11" s="100">
        <v>0</v>
      </c>
      <c r="H11" s="100">
        <v>125</v>
      </c>
      <c r="I11" s="100">
        <v>1</v>
      </c>
      <c r="J11" s="100">
        <v>18</v>
      </c>
      <c r="K11" s="100"/>
    </row>
    <row r="12" spans="1:11" ht="111.95" customHeight="1">
      <c r="A12" s="5" t="s">
        <v>65</v>
      </c>
      <c r="B12" s="143">
        <f t="shared" si="0"/>
        <v>366</v>
      </c>
      <c r="C12" s="100">
        <v>198</v>
      </c>
      <c r="D12" s="100">
        <f t="shared" si="1"/>
        <v>39</v>
      </c>
      <c r="E12" s="100">
        <v>24</v>
      </c>
      <c r="F12" s="100">
        <v>14</v>
      </c>
      <c r="G12" s="100">
        <v>1</v>
      </c>
      <c r="H12" s="100">
        <v>128</v>
      </c>
      <c r="I12" s="100">
        <v>1</v>
      </c>
      <c r="J12" s="100">
        <v>0</v>
      </c>
      <c r="K12" s="100">
        <v>0</v>
      </c>
    </row>
    <row r="13" spans="1:11" ht="111.95" customHeight="1">
      <c r="A13" s="5" t="s">
        <v>66</v>
      </c>
      <c r="B13" s="143">
        <f t="shared" si="0"/>
        <v>326</v>
      </c>
      <c r="C13" s="100">
        <v>225</v>
      </c>
      <c r="D13" s="100">
        <f t="shared" si="1"/>
        <v>27</v>
      </c>
      <c r="E13" s="100">
        <v>13</v>
      </c>
      <c r="F13" s="100">
        <v>12</v>
      </c>
      <c r="G13" s="100">
        <v>2</v>
      </c>
      <c r="H13" s="100">
        <v>70</v>
      </c>
      <c r="I13" s="100">
        <v>3</v>
      </c>
      <c r="J13" s="100">
        <v>1</v>
      </c>
      <c r="K13" s="100">
        <v>0</v>
      </c>
    </row>
    <row r="14" spans="1:11" ht="111.95" customHeight="1">
      <c r="A14" s="5" t="s">
        <v>67</v>
      </c>
      <c r="B14" s="143">
        <f t="shared" si="0"/>
        <v>418</v>
      </c>
      <c r="C14" s="100">
        <v>231</v>
      </c>
      <c r="D14" s="100">
        <f t="shared" si="1"/>
        <v>53</v>
      </c>
      <c r="E14" s="100">
        <v>14</v>
      </c>
      <c r="F14" s="100">
        <v>30</v>
      </c>
      <c r="G14" s="100">
        <v>9</v>
      </c>
      <c r="H14" s="100">
        <v>123</v>
      </c>
      <c r="I14" s="100">
        <v>0</v>
      </c>
      <c r="J14" s="100">
        <v>11</v>
      </c>
      <c r="K14" s="100">
        <v>0</v>
      </c>
    </row>
    <row r="15" spans="1:11" ht="111.95" customHeight="1">
      <c r="A15" s="5" t="s">
        <v>68</v>
      </c>
      <c r="B15" s="143">
        <f t="shared" si="0"/>
        <v>374</v>
      </c>
      <c r="C15" s="100">
        <v>195</v>
      </c>
      <c r="D15" s="100">
        <f t="shared" si="1"/>
        <v>48</v>
      </c>
      <c r="E15" s="100">
        <v>8</v>
      </c>
      <c r="F15" s="100">
        <v>25</v>
      </c>
      <c r="G15" s="100">
        <v>15</v>
      </c>
      <c r="H15" s="100">
        <v>123</v>
      </c>
      <c r="I15" s="100">
        <v>5</v>
      </c>
      <c r="J15" s="100">
        <v>3</v>
      </c>
      <c r="K15" s="100">
        <v>0</v>
      </c>
    </row>
    <row r="16" spans="1:11" ht="111.95" customHeight="1">
      <c r="A16" s="5" t="s">
        <v>69</v>
      </c>
      <c r="B16" s="143">
        <f t="shared" si="0"/>
        <v>437</v>
      </c>
      <c r="C16" s="100">
        <v>246</v>
      </c>
      <c r="D16" s="100">
        <f t="shared" si="1"/>
        <v>45</v>
      </c>
      <c r="E16" s="100">
        <v>11</v>
      </c>
      <c r="F16" s="100">
        <v>16</v>
      </c>
      <c r="G16" s="100">
        <v>18</v>
      </c>
      <c r="H16" s="100">
        <v>139</v>
      </c>
      <c r="I16" s="100">
        <v>2</v>
      </c>
      <c r="J16" s="100">
        <v>5</v>
      </c>
      <c r="K16" s="100">
        <v>0</v>
      </c>
    </row>
    <row r="17" spans="1:11" ht="111.95" customHeight="1">
      <c r="A17" s="23" t="s">
        <v>71</v>
      </c>
      <c r="B17" s="101">
        <f>SUM(B5:B16)</f>
        <v>3857</v>
      </c>
      <c r="C17" s="101">
        <f t="shared" ref="C17:K17" si="2">SUM(C5:C16)</f>
        <v>1844</v>
      </c>
      <c r="D17" s="101">
        <f t="shared" si="2"/>
        <v>446</v>
      </c>
      <c r="E17" s="101">
        <f t="shared" si="2"/>
        <v>164</v>
      </c>
      <c r="F17" s="101">
        <f t="shared" si="2"/>
        <v>201</v>
      </c>
      <c r="G17" s="101">
        <f t="shared" si="2"/>
        <v>81</v>
      </c>
      <c r="H17" s="101">
        <f t="shared" si="2"/>
        <v>1380</v>
      </c>
      <c r="I17" s="101">
        <f t="shared" si="2"/>
        <v>56</v>
      </c>
      <c r="J17" s="101">
        <f t="shared" si="2"/>
        <v>130</v>
      </c>
      <c r="K17" s="101">
        <f t="shared" si="2"/>
        <v>1</v>
      </c>
    </row>
  </sheetData>
  <mergeCells count="12">
    <mergeCell ref="K3:K4"/>
    <mergeCell ref="I3:I4"/>
    <mergeCell ref="G1:K1"/>
    <mergeCell ref="A1:F1"/>
    <mergeCell ref="A2:K2"/>
    <mergeCell ref="A3:A4"/>
    <mergeCell ref="B3:B4"/>
    <mergeCell ref="C3:C4"/>
    <mergeCell ref="D3:E3"/>
    <mergeCell ref="F3:G3"/>
    <mergeCell ref="H3:H4"/>
    <mergeCell ref="J3:J4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6" firstPageNumber="36" pageOrder="overThenDown" orientation="portrait" useFirstPageNumber="1" r:id="rId1"/>
  <headerFooter>
    <oddFooter>&amp;C&amp;30&amp;P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/>
  <dimension ref="A5:R22"/>
  <sheetViews>
    <sheetView view="pageBreakPreview" zoomScale="85" zoomScaleSheetLayoutView="85" workbookViewId="0">
      <selection activeCell="A8" sqref="A8:I10"/>
    </sheetView>
  </sheetViews>
  <sheetFormatPr defaultRowHeight="20.25"/>
  <cols>
    <col min="1" max="1" width="9" style="21"/>
    <col min="2" max="2" width="7.25" style="21" customWidth="1"/>
    <col min="3" max="6" width="8.25" style="21" customWidth="1"/>
    <col min="7" max="7" width="8.25" style="20" customWidth="1"/>
    <col min="10" max="10" width="9" style="21"/>
    <col min="11" max="11" width="7.25" style="21" customWidth="1"/>
    <col min="12" max="15" width="8.25" style="21" customWidth="1"/>
    <col min="16" max="16" width="8.25" style="20" customWidth="1"/>
  </cols>
  <sheetData>
    <row r="5" spans="1:18">
      <c r="C5" s="263"/>
      <c r="D5" s="263"/>
      <c r="E5" s="263"/>
      <c r="F5" s="263"/>
      <c r="G5" s="263"/>
      <c r="L5" s="263"/>
      <c r="M5" s="263"/>
      <c r="N5" s="263"/>
      <c r="O5" s="263"/>
      <c r="P5" s="263"/>
    </row>
    <row r="6" spans="1:18">
      <c r="C6" s="263"/>
      <c r="D6" s="263"/>
      <c r="E6" s="263"/>
      <c r="F6" s="263"/>
      <c r="G6" s="263"/>
      <c r="L6" s="263"/>
      <c r="M6" s="263"/>
      <c r="N6" s="263"/>
      <c r="O6" s="263"/>
      <c r="P6" s="263"/>
    </row>
    <row r="7" spans="1:18">
      <c r="C7" s="263"/>
      <c r="D7" s="263"/>
      <c r="E7" s="263"/>
      <c r="F7" s="263"/>
      <c r="G7" s="263"/>
      <c r="L7" s="263"/>
      <c r="M7" s="263"/>
      <c r="N7" s="263"/>
      <c r="O7" s="263"/>
      <c r="P7" s="263"/>
    </row>
    <row r="8" spans="1:18" ht="21" customHeight="1">
      <c r="A8" s="265"/>
      <c r="B8" s="265"/>
      <c r="C8" s="265"/>
      <c r="D8" s="265"/>
      <c r="E8" s="265"/>
      <c r="F8" s="265"/>
      <c r="G8" s="265"/>
      <c r="H8" s="265"/>
      <c r="I8" s="265"/>
      <c r="J8" s="264" t="s">
        <v>169</v>
      </c>
      <c r="K8" s="264"/>
      <c r="L8" s="264"/>
      <c r="M8" s="264"/>
      <c r="N8" s="264"/>
      <c r="O8" s="264"/>
      <c r="P8" s="264"/>
      <c r="Q8" s="264"/>
      <c r="R8" s="264"/>
    </row>
    <row r="9" spans="1:18" ht="20.25" customHeight="1">
      <c r="A9" s="265"/>
      <c r="B9" s="265"/>
      <c r="C9" s="265"/>
      <c r="D9" s="265"/>
      <c r="E9" s="265"/>
      <c r="F9" s="265"/>
      <c r="G9" s="265"/>
      <c r="H9" s="265"/>
      <c r="I9" s="265"/>
      <c r="J9" s="264"/>
      <c r="K9" s="264"/>
      <c r="L9" s="264"/>
      <c r="M9" s="264"/>
      <c r="N9" s="264"/>
      <c r="O9" s="264"/>
      <c r="P9" s="264"/>
      <c r="Q9" s="264"/>
      <c r="R9" s="264"/>
    </row>
    <row r="10" spans="1:18" ht="30" customHeight="1">
      <c r="A10" s="265"/>
      <c r="B10" s="265"/>
      <c r="C10" s="265"/>
      <c r="D10" s="265"/>
      <c r="E10" s="265"/>
      <c r="F10" s="265"/>
      <c r="G10" s="265"/>
      <c r="H10" s="265"/>
      <c r="I10" s="265"/>
      <c r="J10" s="264"/>
      <c r="K10" s="264"/>
      <c r="L10" s="264"/>
      <c r="M10" s="264"/>
      <c r="N10" s="264"/>
      <c r="O10" s="264"/>
      <c r="P10" s="264"/>
      <c r="Q10" s="264"/>
      <c r="R10" s="264"/>
    </row>
    <row r="11" spans="1:18" ht="27.75" customHeight="1"/>
    <row r="12" spans="1:18" ht="27.75" customHeight="1"/>
    <row r="13" spans="1:18" ht="27.75" customHeight="1"/>
    <row r="14" spans="1:18" ht="30" customHeight="1"/>
    <row r="15" spans="1:18" ht="27.75" customHeight="1"/>
    <row r="16" spans="1:18" ht="27.75" customHeight="1"/>
    <row r="17" spans="7:18" ht="27.75" customHeight="1"/>
    <row r="18" spans="7:18" s="21" customFormat="1" ht="27.75" customHeight="1">
      <c r="G18" s="20"/>
      <c r="H18"/>
      <c r="I18"/>
      <c r="P18" s="20"/>
      <c r="Q18"/>
      <c r="R18"/>
    </row>
    <row r="19" spans="7:18" s="21" customFormat="1" ht="27.75" customHeight="1">
      <c r="G19" s="20"/>
      <c r="H19"/>
      <c r="I19"/>
      <c r="P19" s="20"/>
      <c r="Q19"/>
      <c r="R19"/>
    </row>
    <row r="20" spans="7:18" s="21" customFormat="1" ht="27.75" customHeight="1">
      <c r="G20" s="20"/>
      <c r="H20"/>
      <c r="I20"/>
      <c r="P20" s="20"/>
      <c r="Q20"/>
      <c r="R20"/>
    </row>
    <row r="21" spans="7:18" s="21" customFormat="1" ht="30" customHeight="1">
      <c r="G21" s="20"/>
      <c r="H21"/>
      <c r="I21"/>
      <c r="P21" s="20"/>
      <c r="Q21"/>
      <c r="R21"/>
    </row>
    <row r="22" spans="7:18" s="21" customFormat="1" ht="27.75" customHeight="1">
      <c r="G22" s="20"/>
      <c r="H22"/>
      <c r="I22"/>
      <c r="P22" s="20"/>
      <c r="Q22"/>
      <c r="R22"/>
    </row>
  </sheetData>
  <mergeCells count="4">
    <mergeCell ref="C5:G7"/>
    <mergeCell ref="A8:I10"/>
    <mergeCell ref="L5:P7"/>
    <mergeCell ref="J8:R10"/>
  </mergeCells>
  <phoneticPr fontId="2" type="noConversion"/>
  <pageMargins left="0.7" right="0.7" top="0.75" bottom="0.75" header="0.3" footer="0.3"/>
  <pageSetup paperSize="9" scale="9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/>
  <dimension ref="A1:L16"/>
  <sheetViews>
    <sheetView view="pageBreakPreview" zoomScale="40" zoomScaleSheetLayoutView="40" workbookViewId="0">
      <selection activeCell="A8" sqref="A8:I10"/>
    </sheetView>
  </sheetViews>
  <sheetFormatPr defaultRowHeight="19.5"/>
  <cols>
    <col min="1" max="1" width="17.5" style="1" customWidth="1"/>
    <col min="2" max="2" width="38.5" style="1" customWidth="1"/>
    <col min="3" max="6" width="38.5" style="2" customWidth="1"/>
    <col min="7" max="12" width="34.875" style="2" customWidth="1"/>
  </cols>
  <sheetData>
    <row r="1" spans="1:12" ht="165.75" customHeight="1">
      <c r="A1" s="267" t="s">
        <v>130</v>
      </c>
      <c r="B1" s="267"/>
      <c r="C1" s="267"/>
      <c r="D1" s="267"/>
      <c r="E1" s="267"/>
      <c r="F1" s="267"/>
      <c r="G1" s="268" t="s">
        <v>181</v>
      </c>
      <c r="H1" s="268"/>
      <c r="I1" s="268"/>
      <c r="J1" s="268"/>
      <c r="K1" s="268"/>
      <c r="L1" s="268"/>
    </row>
    <row r="2" spans="1:12" ht="39.950000000000003" customHeight="1">
      <c r="A2" s="310" t="s">
        <v>180</v>
      </c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</row>
    <row r="3" spans="1:12" ht="195" customHeight="1">
      <c r="A3" s="37" t="s">
        <v>132</v>
      </c>
      <c r="B3" s="42" t="s">
        <v>128</v>
      </c>
      <c r="C3" s="43" t="s">
        <v>170</v>
      </c>
      <c r="D3" s="44" t="s">
        <v>171</v>
      </c>
      <c r="E3" s="44" t="s">
        <v>172</v>
      </c>
      <c r="F3" s="44" t="s">
        <v>173</v>
      </c>
      <c r="G3" s="44" t="s">
        <v>174</v>
      </c>
      <c r="H3" s="45" t="s">
        <v>175</v>
      </c>
      <c r="I3" s="46" t="s">
        <v>176</v>
      </c>
      <c r="J3" s="46" t="s">
        <v>177</v>
      </c>
      <c r="K3" s="46" t="s">
        <v>178</v>
      </c>
      <c r="L3" s="45" t="s">
        <v>179</v>
      </c>
    </row>
    <row r="4" spans="1:12" ht="111.95" customHeight="1">
      <c r="A4" s="5" t="s">
        <v>58</v>
      </c>
      <c r="B4" s="5"/>
      <c r="C4" s="7"/>
      <c r="D4" s="7"/>
      <c r="E4" s="7"/>
      <c r="F4" s="7"/>
      <c r="G4" s="8"/>
      <c r="H4" s="7"/>
      <c r="I4" s="7"/>
      <c r="J4" s="7"/>
      <c r="K4" s="7"/>
      <c r="L4" s="7"/>
    </row>
    <row r="5" spans="1:12" ht="111.95" customHeight="1">
      <c r="A5" s="5" t="s">
        <v>59</v>
      </c>
      <c r="B5" s="5"/>
      <c r="C5" s="7"/>
      <c r="D5" s="7"/>
      <c r="E5" s="7"/>
      <c r="F5" s="7"/>
      <c r="G5" s="8"/>
      <c r="H5" s="7"/>
      <c r="I5" s="7"/>
      <c r="J5" s="7"/>
      <c r="K5" s="7"/>
      <c r="L5" s="7"/>
    </row>
    <row r="6" spans="1:12" ht="111.95" customHeight="1">
      <c r="A6" s="5" t="s">
        <v>60</v>
      </c>
      <c r="B6" s="5"/>
      <c r="C6" s="7"/>
      <c r="D6" s="7"/>
      <c r="E6" s="7"/>
      <c r="F6" s="7"/>
      <c r="G6" s="8"/>
      <c r="H6" s="7"/>
      <c r="I6" s="7"/>
      <c r="J6" s="7"/>
      <c r="K6" s="7"/>
      <c r="L6" s="7"/>
    </row>
    <row r="7" spans="1:12" ht="111.95" customHeight="1">
      <c r="A7" s="5" t="s">
        <v>61</v>
      </c>
      <c r="B7" s="5"/>
      <c r="C7" s="7"/>
      <c r="D7" s="7"/>
      <c r="E7" s="7"/>
      <c r="F7" s="7"/>
      <c r="G7" s="8"/>
      <c r="H7" s="8"/>
      <c r="I7" s="8"/>
      <c r="J7" s="8"/>
      <c r="K7" s="8"/>
      <c r="L7" s="7"/>
    </row>
    <row r="8" spans="1:12" ht="111.95" customHeight="1">
      <c r="A8" s="5" t="s">
        <v>62</v>
      </c>
      <c r="B8" s="5"/>
      <c r="C8" s="7"/>
      <c r="D8" s="7"/>
      <c r="E8" s="7"/>
      <c r="F8" s="7"/>
      <c r="G8" s="8"/>
      <c r="H8" s="8"/>
      <c r="I8" s="8"/>
      <c r="J8" s="8"/>
      <c r="K8" s="8"/>
      <c r="L8" s="7"/>
    </row>
    <row r="9" spans="1:12" ht="111.95" customHeight="1">
      <c r="A9" s="5" t="s">
        <v>63</v>
      </c>
      <c r="B9" s="5"/>
      <c r="C9" s="7"/>
      <c r="D9" s="7"/>
      <c r="E9" s="7"/>
      <c r="F9" s="7"/>
      <c r="G9" s="7"/>
      <c r="H9" s="8"/>
      <c r="I9" s="8"/>
      <c r="J9" s="8"/>
      <c r="K9" s="8"/>
      <c r="L9" s="7"/>
    </row>
    <row r="10" spans="1:12" ht="111.95" customHeight="1">
      <c r="A10" s="5" t="s">
        <v>64</v>
      </c>
      <c r="B10" s="5"/>
      <c r="C10" s="7"/>
      <c r="D10" s="7"/>
      <c r="E10" s="7"/>
      <c r="F10" s="7"/>
      <c r="G10" s="7"/>
      <c r="H10" s="8"/>
      <c r="I10" s="8"/>
      <c r="J10" s="8"/>
      <c r="K10" s="8"/>
      <c r="L10" s="7"/>
    </row>
    <row r="11" spans="1:12" ht="111.95" customHeight="1">
      <c r="A11" s="5" t="s">
        <v>65</v>
      </c>
      <c r="B11" s="5"/>
      <c r="C11" s="7"/>
      <c r="D11" s="7"/>
      <c r="E11" s="7"/>
      <c r="F11" s="7"/>
      <c r="G11" s="7"/>
      <c r="H11" s="8"/>
      <c r="I11" s="8"/>
      <c r="J11" s="8"/>
      <c r="K11" s="8"/>
      <c r="L11" s="7"/>
    </row>
    <row r="12" spans="1:12" ht="111.95" customHeight="1">
      <c r="A12" s="5" t="s">
        <v>66</v>
      </c>
      <c r="B12" s="5"/>
      <c r="C12" s="7"/>
      <c r="D12" s="7"/>
      <c r="E12" s="7"/>
      <c r="F12" s="7"/>
      <c r="G12" s="7"/>
      <c r="H12" s="8"/>
      <c r="I12" s="8"/>
      <c r="J12" s="8"/>
      <c r="K12" s="8"/>
      <c r="L12" s="7"/>
    </row>
    <row r="13" spans="1:12" ht="111.95" customHeight="1">
      <c r="A13" s="5" t="s">
        <v>67</v>
      </c>
      <c r="B13" s="5"/>
      <c r="C13" s="7"/>
      <c r="D13" s="7"/>
      <c r="E13" s="7"/>
      <c r="F13" s="7"/>
      <c r="G13" s="7"/>
      <c r="H13" s="8"/>
      <c r="I13" s="8"/>
      <c r="J13" s="8"/>
      <c r="K13" s="8"/>
      <c r="L13" s="8"/>
    </row>
    <row r="14" spans="1:12" ht="111.95" customHeight="1">
      <c r="A14" s="5" t="s">
        <v>68</v>
      </c>
      <c r="B14" s="5"/>
      <c r="C14" s="7"/>
      <c r="D14" s="7"/>
      <c r="E14" s="7"/>
      <c r="F14" s="7"/>
      <c r="G14" s="7"/>
      <c r="H14" s="8"/>
      <c r="I14" s="8"/>
      <c r="J14" s="8"/>
      <c r="K14" s="8"/>
      <c r="L14" s="8"/>
    </row>
    <row r="15" spans="1:12" ht="111.95" customHeight="1">
      <c r="A15" s="5" t="s">
        <v>69</v>
      </c>
      <c r="B15" s="5"/>
      <c r="C15" s="7"/>
      <c r="D15" s="7"/>
      <c r="E15" s="7"/>
      <c r="F15" s="7"/>
      <c r="G15" s="7"/>
      <c r="H15" s="8"/>
      <c r="I15" s="8"/>
      <c r="J15" s="8"/>
      <c r="K15" s="8"/>
      <c r="L15" s="8"/>
    </row>
    <row r="16" spans="1:12" ht="111.95" customHeight="1">
      <c r="A16" s="23" t="s">
        <v>71</v>
      </c>
      <c r="B16" s="27">
        <f>SUM(B4:B15)</f>
        <v>0</v>
      </c>
      <c r="C16" s="27">
        <f t="shared" ref="C16:L16" si="0">SUM(C4:C15)</f>
        <v>0</v>
      </c>
      <c r="D16" s="27">
        <f t="shared" si="0"/>
        <v>0</v>
      </c>
      <c r="E16" s="27">
        <f t="shared" si="0"/>
        <v>0</v>
      </c>
      <c r="F16" s="27">
        <f t="shared" si="0"/>
        <v>0</v>
      </c>
      <c r="G16" s="27">
        <f t="shared" si="0"/>
        <v>0</v>
      </c>
      <c r="H16" s="27">
        <f t="shared" si="0"/>
        <v>0</v>
      </c>
      <c r="I16" s="27">
        <f t="shared" si="0"/>
        <v>0</v>
      </c>
      <c r="J16" s="27">
        <f t="shared" si="0"/>
        <v>0</v>
      </c>
      <c r="K16" s="27"/>
      <c r="L16" s="27">
        <f t="shared" si="0"/>
        <v>0</v>
      </c>
    </row>
  </sheetData>
  <mergeCells count="3">
    <mergeCell ref="A1:F1"/>
    <mergeCell ref="G1:L1"/>
    <mergeCell ref="A2:L2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6" pageOrder="overThenDown" orientation="portrait" useFirstPageNumber="1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/>
  <dimension ref="A1:E16"/>
  <sheetViews>
    <sheetView view="pageBreakPreview" zoomScale="40" zoomScaleSheetLayoutView="40" workbookViewId="0">
      <selection activeCell="A8" sqref="A8:I10"/>
    </sheetView>
  </sheetViews>
  <sheetFormatPr defaultRowHeight="19.5"/>
  <cols>
    <col min="1" max="1" width="17.5" style="1" customWidth="1"/>
    <col min="2" max="2" width="47.875" style="1" customWidth="1"/>
    <col min="3" max="5" width="47.875" style="2" customWidth="1"/>
  </cols>
  <sheetData>
    <row r="1" spans="1:5" ht="165.75" customHeight="1">
      <c r="A1" s="303" t="s">
        <v>185</v>
      </c>
      <c r="B1" s="303"/>
      <c r="C1" s="303"/>
      <c r="D1" s="303"/>
      <c r="E1" s="303"/>
    </row>
    <row r="2" spans="1:5" ht="39.950000000000003" customHeight="1">
      <c r="A2" s="310" t="s">
        <v>180</v>
      </c>
      <c r="B2" s="310"/>
      <c r="C2" s="310"/>
      <c r="D2" s="310"/>
      <c r="E2" s="310"/>
    </row>
    <row r="3" spans="1:5" ht="195" customHeight="1">
      <c r="A3" s="37" t="s">
        <v>132</v>
      </c>
      <c r="B3" s="42" t="s">
        <v>128</v>
      </c>
      <c r="C3" s="43" t="s">
        <v>182</v>
      </c>
      <c r="D3" s="44" t="s">
        <v>183</v>
      </c>
      <c r="E3" s="44" t="s">
        <v>184</v>
      </c>
    </row>
    <row r="4" spans="1:5" ht="111.95" customHeight="1">
      <c r="A4" s="5" t="s">
        <v>58</v>
      </c>
      <c r="B4" s="5"/>
      <c r="C4" s="7"/>
      <c r="D4" s="7"/>
      <c r="E4" s="7"/>
    </row>
    <row r="5" spans="1:5" ht="111.95" customHeight="1">
      <c r="A5" s="5" t="s">
        <v>59</v>
      </c>
      <c r="B5" s="5"/>
      <c r="C5" s="7"/>
      <c r="D5" s="7"/>
      <c r="E5" s="7"/>
    </row>
    <row r="6" spans="1:5" ht="111.95" customHeight="1">
      <c r="A6" s="5" t="s">
        <v>60</v>
      </c>
      <c r="B6" s="5"/>
      <c r="C6" s="7"/>
      <c r="D6" s="7"/>
      <c r="E6" s="7"/>
    </row>
    <row r="7" spans="1:5" ht="111.95" customHeight="1">
      <c r="A7" s="5" t="s">
        <v>61</v>
      </c>
      <c r="B7" s="5"/>
      <c r="C7" s="7"/>
      <c r="D7" s="7"/>
      <c r="E7" s="7"/>
    </row>
    <row r="8" spans="1:5" ht="111.95" customHeight="1">
      <c r="A8" s="5" t="s">
        <v>62</v>
      </c>
      <c r="B8" s="5"/>
      <c r="C8" s="7"/>
      <c r="D8" s="7"/>
      <c r="E8" s="7"/>
    </row>
    <row r="9" spans="1:5" ht="111.95" customHeight="1">
      <c r="A9" s="5" t="s">
        <v>63</v>
      </c>
      <c r="B9" s="5"/>
      <c r="C9" s="7"/>
      <c r="D9" s="7"/>
      <c r="E9" s="7"/>
    </row>
    <row r="10" spans="1:5" ht="111.95" customHeight="1">
      <c r="A10" s="5" t="s">
        <v>64</v>
      </c>
      <c r="B10" s="5"/>
      <c r="C10" s="7"/>
      <c r="D10" s="7"/>
      <c r="E10" s="7"/>
    </row>
    <row r="11" spans="1:5" ht="111.95" customHeight="1">
      <c r="A11" s="5" t="s">
        <v>65</v>
      </c>
      <c r="B11" s="5"/>
      <c r="C11" s="7"/>
      <c r="D11" s="7"/>
      <c r="E11" s="7"/>
    </row>
    <row r="12" spans="1:5" ht="111.95" customHeight="1">
      <c r="A12" s="5" t="s">
        <v>66</v>
      </c>
      <c r="B12" s="5"/>
      <c r="C12" s="7"/>
      <c r="D12" s="7"/>
      <c r="E12" s="7"/>
    </row>
    <row r="13" spans="1:5" ht="111.95" customHeight="1">
      <c r="A13" s="5" t="s">
        <v>67</v>
      </c>
      <c r="B13" s="5"/>
      <c r="C13" s="7"/>
      <c r="D13" s="7"/>
      <c r="E13" s="7"/>
    </row>
    <row r="14" spans="1:5" ht="111.95" customHeight="1">
      <c r="A14" s="5" t="s">
        <v>68</v>
      </c>
      <c r="B14" s="5"/>
      <c r="C14" s="7"/>
      <c r="D14" s="7"/>
      <c r="E14" s="7"/>
    </row>
    <row r="15" spans="1:5" ht="111.95" customHeight="1">
      <c r="A15" s="5" t="s">
        <v>69</v>
      </c>
      <c r="B15" s="5"/>
      <c r="C15" s="7"/>
      <c r="D15" s="7"/>
      <c r="E15" s="7"/>
    </row>
    <row r="16" spans="1:5" ht="111.95" customHeight="1">
      <c r="A16" s="23" t="s">
        <v>71</v>
      </c>
      <c r="B16" s="27">
        <f>SUM(B4:B15)</f>
        <v>0</v>
      </c>
      <c r="C16" s="27">
        <f t="shared" ref="C16:E16" si="0">SUM(C4:C15)</f>
        <v>0</v>
      </c>
      <c r="D16" s="27">
        <f t="shared" si="0"/>
        <v>0</v>
      </c>
      <c r="E16" s="27">
        <f t="shared" si="0"/>
        <v>0</v>
      </c>
    </row>
  </sheetData>
  <mergeCells count="2">
    <mergeCell ref="A1:E1"/>
    <mergeCell ref="A2:E2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6" pageOrder="overThenDown" orientation="portrait" useFirstPageNumber="1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/>
  <dimension ref="A5:O22"/>
  <sheetViews>
    <sheetView view="pageBreakPreview" zoomScale="85" zoomScaleSheetLayoutView="85" workbookViewId="0">
      <selection activeCell="K19" sqref="K19"/>
    </sheetView>
  </sheetViews>
  <sheetFormatPr defaultRowHeight="20.25"/>
  <cols>
    <col min="1" max="1" width="9" style="21"/>
    <col min="2" max="2" width="7.25" style="21" customWidth="1"/>
    <col min="3" max="6" width="8.25" style="21" customWidth="1"/>
    <col min="7" max="7" width="8.25" style="20" customWidth="1"/>
  </cols>
  <sheetData>
    <row r="5" spans="1:9">
      <c r="C5" s="263"/>
      <c r="D5" s="263"/>
      <c r="E5" s="263"/>
      <c r="F5" s="263"/>
      <c r="G5" s="263"/>
    </row>
    <row r="6" spans="1:9">
      <c r="C6" s="263"/>
      <c r="D6" s="263"/>
      <c r="E6" s="263"/>
      <c r="F6" s="263"/>
      <c r="G6" s="263"/>
    </row>
    <row r="7" spans="1:9">
      <c r="C7" s="263"/>
      <c r="D7" s="263"/>
      <c r="E7" s="263"/>
      <c r="F7" s="263"/>
      <c r="G7" s="263"/>
    </row>
    <row r="8" spans="1:9" ht="21" customHeight="1">
      <c r="A8" s="264" t="s">
        <v>347</v>
      </c>
      <c r="B8" s="264"/>
      <c r="C8" s="264"/>
      <c r="D8" s="264"/>
      <c r="E8" s="264"/>
      <c r="F8" s="264"/>
      <c r="G8" s="264"/>
      <c r="H8" s="264"/>
      <c r="I8" s="264"/>
    </row>
    <row r="9" spans="1:9" ht="20.25" customHeight="1">
      <c r="A9" s="264"/>
      <c r="B9" s="264"/>
      <c r="C9" s="264"/>
      <c r="D9" s="264"/>
      <c r="E9" s="264"/>
      <c r="F9" s="264"/>
      <c r="G9" s="264"/>
      <c r="H9" s="264"/>
      <c r="I9" s="264"/>
    </row>
    <row r="10" spans="1:9" ht="30" customHeight="1">
      <c r="A10" s="264"/>
      <c r="B10" s="264"/>
      <c r="C10" s="264"/>
      <c r="D10" s="264"/>
      <c r="E10" s="264"/>
      <c r="F10" s="264"/>
      <c r="G10" s="264"/>
      <c r="H10" s="264"/>
      <c r="I10" s="264"/>
    </row>
    <row r="11" spans="1:9" ht="27.75" customHeight="1"/>
    <row r="12" spans="1:9" ht="27.75" customHeight="1"/>
    <row r="13" spans="1:9" ht="27.75" customHeight="1"/>
    <row r="14" spans="1:9" ht="30" customHeight="1"/>
    <row r="15" spans="1:9" ht="27.75" customHeight="1"/>
    <row r="16" spans="1:9" ht="27.75" customHeight="1"/>
    <row r="17" spans="7:15" ht="27.75" customHeight="1"/>
    <row r="18" spans="7:15" s="21" customFormat="1" ht="27.75" customHeight="1">
      <c r="G18" s="20"/>
      <c r="H18"/>
      <c r="I18"/>
    </row>
    <row r="19" spans="7:15" s="21" customFormat="1" ht="27.75" customHeight="1">
      <c r="G19" s="20"/>
      <c r="H19"/>
      <c r="I19"/>
    </row>
    <row r="20" spans="7:15" s="21" customFormat="1" ht="27.75" customHeight="1">
      <c r="G20" s="20"/>
      <c r="H20"/>
      <c r="I20"/>
    </row>
    <row r="21" spans="7:15" s="21" customFormat="1" ht="30" customHeight="1">
      <c r="G21" s="20"/>
      <c r="H21"/>
      <c r="I21"/>
      <c r="O21" s="82"/>
    </row>
    <row r="22" spans="7:15" s="21" customFormat="1" ht="27.75" customHeight="1">
      <c r="G22" s="20"/>
      <c r="H22"/>
      <c r="I22"/>
    </row>
  </sheetData>
  <mergeCells count="2">
    <mergeCell ref="C5:G7"/>
    <mergeCell ref="A8:I10"/>
  </mergeCells>
  <phoneticPr fontId="2" type="noConversion"/>
  <pageMargins left="0.7" right="0.7" top="0.75" bottom="0.75" header="0.3" footer="0.3"/>
  <pageSetup paperSize="9" scale="99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4">
    <tabColor rgb="FF7030A0"/>
  </sheetPr>
  <dimension ref="A1:V17"/>
  <sheetViews>
    <sheetView view="pageBreakPreview" zoomScale="40" zoomScaleSheetLayoutView="40" workbookViewId="0">
      <pane xSplit="1" ySplit="4" topLeftCell="B14" activePane="bottomRight" state="frozen"/>
      <selection activeCell="K19" sqref="K19"/>
      <selection pane="topRight" activeCell="K19" sqref="K19"/>
      <selection pane="bottomLeft" activeCell="K19" sqref="K19"/>
      <selection pane="bottomRight" activeCell="K19" sqref="K19"/>
    </sheetView>
  </sheetViews>
  <sheetFormatPr defaultRowHeight="19.5"/>
  <cols>
    <col min="1" max="1" width="17.5" style="1" customWidth="1"/>
    <col min="2" max="2" width="16.5" style="2" customWidth="1"/>
    <col min="3" max="4" width="23.875" style="2" customWidth="1"/>
    <col min="5" max="5" width="16.5" style="2" customWidth="1"/>
    <col min="6" max="7" width="23.875" style="2" customWidth="1"/>
    <col min="8" max="8" width="16.5" style="2" customWidth="1"/>
    <col min="9" max="10" width="23.875" style="2" customWidth="1"/>
    <col min="11" max="11" width="14.875" style="2" customWidth="1"/>
    <col min="12" max="12" width="18.125" style="2" customWidth="1"/>
    <col min="13" max="13" width="19.375" style="2" customWidth="1"/>
    <col min="14" max="14" width="14.875" style="2" customWidth="1"/>
    <col min="15" max="15" width="18.125" style="2" customWidth="1"/>
    <col min="16" max="16" width="19.375" style="2" customWidth="1"/>
    <col min="17" max="17" width="14.875" style="2" customWidth="1"/>
    <col min="18" max="18" width="18.125" style="2" customWidth="1"/>
    <col min="19" max="19" width="19.375" style="2" customWidth="1"/>
    <col min="20" max="20" width="14.875" style="2" customWidth="1"/>
    <col min="21" max="21" width="18.125" style="2" customWidth="1"/>
    <col min="22" max="22" width="19.375" style="2" customWidth="1"/>
  </cols>
  <sheetData>
    <row r="1" spans="1:22" ht="165.75" customHeight="1">
      <c r="A1" s="267" t="s">
        <v>412</v>
      </c>
      <c r="B1" s="267"/>
      <c r="C1" s="267"/>
      <c r="D1" s="267"/>
      <c r="E1" s="267"/>
      <c r="F1" s="267"/>
      <c r="G1" s="267"/>
      <c r="H1" s="267"/>
      <c r="I1" s="267"/>
      <c r="J1" s="267"/>
      <c r="K1" s="268" t="s">
        <v>190</v>
      </c>
      <c r="L1" s="268"/>
      <c r="M1" s="268"/>
      <c r="N1" s="268"/>
      <c r="O1" s="268"/>
      <c r="P1" s="268"/>
      <c r="Q1" s="268"/>
      <c r="R1" s="268"/>
      <c r="S1" s="268"/>
      <c r="T1" s="268"/>
      <c r="U1" s="268"/>
      <c r="V1" s="268"/>
    </row>
    <row r="2" spans="1:22" ht="39.950000000000003" customHeight="1">
      <c r="A2" s="266" t="s">
        <v>186</v>
      </c>
      <c r="B2" s="266"/>
      <c r="C2" s="266"/>
      <c r="D2" s="266"/>
      <c r="E2" s="266"/>
      <c r="F2" s="266"/>
      <c r="G2" s="266"/>
      <c r="H2" s="266"/>
      <c r="I2" s="266"/>
      <c r="J2" s="266"/>
      <c r="K2" s="266"/>
      <c r="L2" s="266"/>
      <c r="M2" s="266"/>
      <c r="N2" s="266"/>
      <c r="O2" s="266"/>
      <c r="P2" s="266"/>
      <c r="Q2" s="266"/>
      <c r="R2" s="266"/>
      <c r="S2" s="266"/>
      <c r="T2" s="266"/>
      <c r="U2" s="266"/>
      <c r="V2" s="266"/>
    </row>
    <row r="3" spans="1:22" ht="97.5" customHeight="1">
      <c r="A3" s="289" t="s">
        <v>18</v>
      </c>
      <c r="B3" s="275" t="s">
        <v>0</v>
      </c>
      <c r="C3" s="275"/>
      <c r="D3" s="275"/>
      <c r="E3" s="272" t="s">
        <v>112</v>
      </c>
      <c r="F3" s="273"/>
      <c r="G3" s="273"/>
      <c r="H3" s="272" t="s">
        <v>88</v>
      </c>
      <c r="I3" s="273"/>
      <c r="J3" s="273"/>
      <c r="K3" s="272" t="s">
        <v>115</v>
      </c>
      <c r="L3" s="273"/>
      <c r="M3" s="273"/>
      <c r="N3" s="272" t="s">
        <v>187</v>
      </c>
      <c r="O3" s="273"/>
      <c r="P3" s="273"/>
      <c r="Q3" s="272" t="s">
        <v>84</v>
      </c>
      <c r="R3" s="273"/>
      <c r="S3" s="273"/>
      <c r="T3" s="272" t="s">
        <v>98</v>
      </c>
      <c r="U3" s="273"/>
      <c r="V3" s="273"/>
    </row>
    <row r="4" spans="1:22" ht="97.5" customHeight="1">
      <c r="A4" s="290"/>
      <c r="B4" s="36" t="s">
        <v>188</v>
      </c>
      <c r="C4" s="36" t="s">
        <v>189</v>
      </c>
      <c r="D4" s="36" t="s">
        <v>89</v>
      </c>
      <c r="E4" s="36" t="s">
        <v>188</v>
      </c>
      <c r="F4" s="36" t="s">
        <v>189</v>
      </c>
      <c r="G4" s="36" t="s">
        <v>89</v>
      </c>
      <c r="H4" s="36" t="s">
        <v>188</v>
      </c>
      <c r="I4" s="36" t="s">
        <v>189</v>
      </c>
      <c r="J4" s="36" t="s">
        <v>89</v>
      </c>
      <c r="K4" s="36" t="s">
        <v>188</v>
      </c>
      <c r="L4" s="36" t="s">
        <v>189</v>
      </c>
      <c r="M4" s="36" t="s">
        <v>89</v>
      </c>
      <c r="N4" s="36" t="s">
        <v>188</v>
      </c>
      <c r="O4" s="36" t="s">
        <v>189</v>
      </c>
      <c r="P4" s="36" t="s">
        <v>89</v>
      </c>
      <c r="Q4" s="36" t="s">
        <v>188</v>
      </c>
      <c r="R4" s="36" t="s">
        <v>189</v>
      </c>
      <c r="S4" s="36" t="s">
        <v>89</v>
      </c>
      <c r="T4" s="36" t="s">
        <v>188</v>
      </c>
      <c r="U4" s="36" t="s">
        <v>189</v>
      </c>
      <c r="V4" s="36" t="s">
        <v>89</v>
      </c>
    </row>
    <row r="5" spans="1:22" ht="111.95" customHeight="1">
      <c r="A5" s="5" t="s">
        <v>58</v>
      </c>
      <c r="B5" s="7">
        <v>122.26</v>
      </c>
      <c r="C5" s="7">
        <v>31529.3</v>
      </c>
      <c r="D5" s="7">
        <v>21671.806000000004</v>
      </c>
      <c r="E5" s="7">
        <v>63.5</v>
      </c>
      <c r="F5" s="7">
        <v>7644.56</v>
      </c>
      <c r="G5" s="7">
        <v>6191.8480902651072</v>
      </c>
      <c r="H5" s="7">
        <v>1.24</v>
      </c>
      <c r="I5" s="7">
        <v>5886.06</v>
      </c>
      <c r="J5" s="7">
        <v>3514.5146806344901</v>
      </c>
      <c r="K5" s="7">
        <v>34.74</v>
      </c>
      <c r="L5" s="7">
        <v>2384.54</v>
      </c>
      <c r="M5" s="7">
        <v>2324.0465666032937</v>
      </c>
      <c r="N5" s="7">
        <v>0</v>
      </c>
      <c r="O5" s="7">
        <v>250.36</v>
      </c>
      <c r="P5" s="7">
        <v>148.10091858526096</v>
      </c>
      <c r="Q5" s="7">
        <v>0</v>
      </c>
      <c r="R5" s="7">
        <v>6</v>
      </c>
      <c r="S5" s="7">
        <v>3.5493110381513251</v>
      </c>
      <c r="T5" s="7">
        <v>22.78</v>
      </c>
      <c r="U5" s="7">
        <v>15358</v>
      </c>
      <c r="V5" s="7">
        <v>9489.7464328736969</v>
      </c>
    </row>
    <row r="6" spans="1:22" ht="111.95" customHeight="1">
      <c r="A6" s="5" t="s">
        <v>59</v>
      </c>
      <c r="B6" s="7">
        <v>195.70000000000002</v>
      </c>
      <c r="C6" s="7">
        <v>29559.9</v>
      </c>
      <c r="D6" s="7">
        <v>22134.936999999998</v>
      </c>
      <c r="E6" s="7">
        <v>53.120000000000005</v>
      </c>
      <c r="F6" s="7">
        <v>8603.76</v>
      </c>
      <c r="G6" s="7">
        <v>6486.3287169671667</v>
      </c>
      <c r="H6" s="7">
        <v>32.9</v>
      </c>
      <c r="I6" s="7">
        <v>5665.72</v>
      </c>
      <c r="J6" s="7">
        <v>4216.6529313669953</v>
      </c>
      <c r="K6" s="7">
        <v>13.1</v>
      </c>
      <c r="L6" s="7">
        <v>1698.92</v>
      </c>
      <c r="M6" s="7">
        <v>1349.4559242146042</v>
      </c>
      <c r="N6" s="7">
        <v>28.060000000000002</v>
      </c>
      <c r="O6" s="7">
        <v>372.88</v>
      </c>
      <c r="P6" s="7">
        <v>958.39878408132483</v>
      </c>
      <c r="Q6" s="7">
        <v>0</v>
      </c>
      <c r="R6" s="7">
        <v>5.6000000000000005</v>
      </c>
      <c r="S6" s="7">
        <v>3.3126903022745702</v>
      </c>
      <c r="T6" s="7">
        <v>68.52</v>
      </c>
      <c r="U6" s="7">
        <v>13213</v>
      </c>
      <c r="V6" s="7">
        <v>9120.7879530676346</v>
      </c>
    </row>
    <row r="7" spans="1:22" ht="111.95" customHeight="1">
      <c r="A7" s="5" t="s">
        <v>60</v>
      </c>
      <c r="B7" s="7">
        <v>95.320000000000007</v>
      </c>
      <c r="C7" s="7">
        <v>33009.040000000001</v>
      </c>
      <c r="D7" s="7">
        <v>21898.965000000004</v>
      </c>
      <c r="E7" s="7">
        <v>42.62</v>
      </c>
      <c r="F7" s="7">
        <v>9735.7000000000007</v>
      </c>
      <c r="G7" s="7">
        <v>6879.8386801578308</v>
      </c>
      <c r="H7" s="7">
        <v>5.24</v>
      </c>
      <c r="I7" s="7">
        <v>6367</v>
      </c>
      <c r="J7" s="7">
        <v>3904.1932324083532</v>
      </c>
      <c r="K7" s="7">
        <v>1.98</v>
      </c>
      <c r="L7" s="7">
        <v>1427.52</v>
      </c>
      <c r="M7" s="7">
        <v>896.51499914322426</v>
      </c>
      <c r="N7" s="7">
        <v>6.6000000000000005</v>
      </c>
      <c r="O7" s="7">
        <v>1229.8</v>
      </c>
      <c r="P7" s="7">
        <v>901.03350894062032</v>
      </c>
      <c r="Q7" s="7">
        <v>0</v>
      </c>
      <c r="R7" s="7">
        <v>6.2</v>
      </c>
      <c r="S7" s="7">
        <v>3.6676214060897019</v>
      </c>
      <c r="T7" s="7">
        <v>38.880000000000003</v>
      </c>
      <c r="U7" s="7">
        <v>14243</v>
      </c>
      <c r="V7" s="7">
        <v>9313.7169579438832</v>
      </c>
    </row>
    <row r="8" spans="1:22" ht="111.95" customHeight="1">
      <c r="A8" s="5" t="s">
        <v>61</v>
      </c>
      <c r="B8" s="7">
        <v>215.66</v>
      </c>
      <c r="C8" s="7">
        <v>31232.560000000001</v>
      </c>
      <c r="D8" s="7">
        <v>23060.078000000001</v>
      </c>
      <c r="E8" s="7">
        <v>97.38</v>
      </c>
      <c r="F8" s="7">
        <v>11411</v>
      </c>
      <c r="G8" s="7">
        <v>9310.7469579902445</v>
      </c>
      <c r="H8" s="7">
        <v>19.5</v>
      </c>
      <c r="I8" s="7">
        <v>5045.24</v>
      </c>
      <c r="J8" s="7">
        <v>3497.2618524002751</v>
      </c>
      <c r="K8" s="7">
        <v>44.72</v>
      </c>
      <c r="L8" s="7">
        <v>988.18000000000006</v>
      </c>
      <c r="M8" s="7">
        <v>1760.4453766622842</v>
      </c>
      <c r="N8" s="8">
        <v>3.38</v>
      </c>
      <c r="O8" s="8">
        <v>1276.22</v>
      </c>
      <c r="P8" s="7">
        <v>843.82536929519802</v>
      </c>
      <c r="Q8" s="7">
        <v>0</v>
      </c>
      <c r="R8" s="7">
        <v>6</v>
      </c>
      <c r="S8" s="7">
        <v>3.5493110381513251</v>
      </c>
      <c r="T8" s="7">
        <v>50.68</v>
      </c>
      <c r="U8" s="7">
        <v>12506</v>
      </c>
      <c r="V8" s="7">
        <v>7644.2491326138452</v>
      </c>
    </row>
    <row r="9" spans="1:22" ht="111.95" customHeight="1">
      <c r="A9" s="5" t="s">
        <v>62</v>
      </c>
      <c r="B9" s="7">
        <v>83.8</v>
      </c>
      <c r="C9" s="7">
        <v>27314.420000000002</v>
      </c>
      <c r="D9" s="7">
        <v>18143.387000000006</v>
      </c>
      <c r="E9" s="7">
        <v>20.56</v>
      </c>
      <c r="F9" s="7">
        <v>9461.3000000000011</v>
      </c>
      <c r="G9" s="7">
        <v>6137.4623362380307</v>
      </c>
      <c r="H9" s="7">
        <v>0</v>
      </c>
      <c r="I9" s="7">
        <v>3745.2200000000003</v>
      </c>
      <c r="J9" s="7">
        <v>2215.4917810508514</v>
      </c>
      <c r="K9" s="7">
        <v>9.52</v>
      </c>
      <c r="L9" s="7">
        <v>926.94</v>
      </c>
      <c r="M9" s="7">
        <v>798.65577406602074</v>
      </c>
      <c r="N9" s="8">
        <v>0.94000000000000006</v>
      </c>
      <c r="O9" s="8">
        <v>1384.58</v>
      </c>
      <c r="P9" s="7">
        <v>843.76758454881838</v>
      </c>
      <c r="Q9" s="7">
        <v>0</v>
      </c>
      <c r="R9" s="7">
        <v>6.2</v>
      </c>
      <c r="S9" s="7">
        <v>3.6676214060897037</v>
      </c>
      <c r="T9" s="7">
        <v>52.78</v>
      </c>
      <c r="U9" s="7">
        <v>11790</v>
      </c>
      <c r="V9" s="7">
        <v>8144.3419026901947</v>
      </c>
    </row>
    <row r="10" spans="1:22" ht="111.95" customHeight="1">
      <c r="A10" s="5" t="s">
        <v>63</v>
      </c>
      <c r="B10" s="7">
        <v>10.78</v>
      </c>
      <c r="C10" s="7">
        <v>20446.439999999999</v>
      </c>
      <c r="D10" s="7">
        <v>12570.811999999994</v>
      </c>
      <c r="E10" s="7">
        <v>0.54</v>
      </c>
      <c r="F10" s="7">
        <v>4772.46</v>
      </c>
      <c r="G10" s="7">
        <v>2837.3564702049271</v>
      </c>
      <c r="H10" s="7">
        <v>0</v>
      </c>
      <c r="I10" s="7">
        <v>3464</v>
      </c>
      <c r="J10" s="7">
        <v>2049.1355726927</v>
      </c>
      <c r="K10" s="7">
        <v>3.42</v>
      </c>
      <c r="L10" s="7">
        <v>686</v>
      </c>
      <c r="M10" s="7">
        <v>495.73141857217718</v>
      </c>
      <c r="N10" s="8">
        <v>0</v>
      </c>
      <c r="O10" s="8">
        <v>1326.3600000000001</v>
      </c>
      <c r="P10" s="7">
        <v>784.61069809373237</v>
      </c>
      <c r="Q10" s="7">
        <v>0</v>
      </c>
      <c r="R10" s="7">
        <v>6</v>
      </c>
      <c r="S10" s="7">
        <v>3.5493110381513251</v>
      </c>
      <c r="T10" s="7">
        <v>6.82</v>
      </c>
      <c r="U10" s="7">
        <v>10192</v>
      </c>
      <c r="V10" s="7">
        <v>6400.4285293983075</v>
      </c>
    </row>
    <row r="11" spans="1:22" ht="111.95" customHeight="1">
      <c r="A11" s="5" t="s">
        <v>64</v>
      </c>
      <c r="B11" s="7">
        <v>238.5</v>
      </c>
      <c r="C11" s="7">
        <v>20873.240000000002</v>
      </c>
      <c r="D11" s="7">
        <v>18611.409</v>
      </c>
      <c r="E11" s="7">
        <v>115.26</v>
      </c>
      <c r="F11" s="7">
        <v>3733.6</v>
      </c>
      <c r="G11" s="7">
        <v>5239.3107806059788</v>
      </c>
      <c r="H11" s="7">
        <v>17.32</v>
      </c>
      <c r="I11" s="7">
        <v>4249.76</v>
      </c>
      <c r="J11" s="7">
        <v>2969.3723975162916</v>
      </c>
      <c r="K11" s="7">
        <v>61.800000000000004</v>
      </c>
      <c r="L11" s="7">
        <v>1035.72</v>
      </c>
      <c r="M11" s="7">
        <v>2237.6761457889834</v>
      </c>
      <c r="N11" s="8">
        <v>0.48</v>
      </c>
      <c r="O11" s="8">
        <v>1040.06</v>
      </c>
      <c r="P11" s="8">
        <v>627.87071958903778</v>
      </c>
      <c r="Q11" s="7">
        <v>0</v>
      </c>
      <c r="R11" s="7">
        <v>6.2</v>
      </c>
      <c r="S11" s="7">
        <v>3.6676214060897037</v>
      </c>
      <c r="T11" s="7">
        <v>43.64</v>
      </c>
      <c r="U11" s="7">
        <v>10808</v>
      </c>
      <c r="V11" s="7">
        <v>7533.5113350936172</v>
      </c>
    </row>
    <row r="12" spans="1:22" ht="111.95" customHeight="1">
      <c r="A12" s="5" t="s">
        <v>65</v>
      </c>
      <c r="B12" s="7">
        <v>292.42</v>
      </c>
      <c r="C12" s="7">
        <v>21207.420000000002</v>
      </c>
      <c r="D12" s="7">
        <v>20175.811000000002</v>
      </c>
      <c r="E12" s="7">
        <v>109.60000000000001</v>
      </c>
      <c r="F12" s="7">
        <v>5019.8599999999997</v>
      </c>
      <c r="G12" s="7">
        <v>5851.3739317887575</v>
      </c>
      <c r="H12" s="7">
        <v>15.200000000000001</v>
      </c>
      <c r="I12" s="7">
        <v>3393.44</v>
      </c>
      <c r="J12" s="7">
        <v>2407.0705928553307</v>
      </c>
      <c r="K12" s="7">
        <v>45.62</v>
      </c>
      <c r="L12" s="7">
        <v>877.68000000000006</v>
      </c>
      <c r="M12" s="7">
        <v>1718.7438606246301</v>
      </c>
      <c r="N12" s="8">
        <v>0</v>
      </c>
      <c r="O12" s="8">
        <v>595.66</v>
      </c>
      <c r="P12" s="8">
        <v>352.36376883086933</v>
      </c>
      <c r="Q12" s="7">
        <v>0</v>
      </c>
      <c r="R12" s="7">
        <v>6.2</v>
      </c>
      <c r="S12" s="7">
        <v>3.6676214060897001</v>
      </c>
      <c r="T12" s="7">
        <v>122</v>
      </c>
      <c r="U12" s="7">
        <v>11315</v>
      </c>
      <c r="V12" s="7">
        <v>9842.5912244943229</v>
      </c>
    </row>
    <row r="13" spans="1:22" ht="111.95" customHeight="1">
      <c r="A13" s="5" t="s">
        <v>66</v>
      </c>
      <c r="B13" s="7">
        <v>346.98</v>
      </c>
      <c r="C13" s="7">
        <v>21334.44</v>
      </c>
      <c r="D13" s="7">
        <v>21463.598000000016</v>
      </c>
      <c r="E13" s="7">
        <v>220.16</v>
      </c>
      <c r="F13" s="7">
        <v>6453.34</v>
      </c>
      <c r="G13" s="7">
        <v>9606.4608031415119</v>
      </c>
      <c r="H13" s="7">
        <v>20.38</v>
      </c>
      <c r="I13" s="7">
        <v>2511.98</v>
      </c>
      <c r="J13" s="7">
        <v>2021.8463131807484</v>
      </c>
      <c r="K13" s="7">
        <v>70.14</v>
      </c>
      <c r="L13" s="7">
        <v>646.18000000000006</v>
      </c>
      <c r="M13" s="7">
        <v>2226.5383589896578</v>
      </c>
      <c r="N13" s="8">
        <v>0</v>
      </c>
      <c r="O13" s="8">
        <v>555.14</v>
      </c>
      <c r="P13" s="7">
        <v>328.39408828655445</v>
      </c>
      <c r="Q13" s="7">
        <v>0</v>
      </c>
      <c r="R13" s="7">
        <v>6</v>
      </c>
      <c r="S13" s="7">
        <v>3.5493110381513251</v>
      </c>
      <c r="T13" s="7">
        <v>36.300000000000004</v>
      </c>
      <c r="U13" s="7">
        <v>11162</v>
      </c>
      <c r="V13" s="7">
        <v>7276.8091253633947</v>
      </c>
    </row>
    <row r="14" spans="1:22" ht="111.95" customHeight="1">
      <c r="A14" s="5" t="s">
        <v>67</v>
      </c>
      <c r="B14" s="7">
        <v>235.66</v>
      </c>
      <c r="C14" s="7">
        <v>26707.8</v>
      </c>
      <c r="D14" s="7">
        <v>21935.141999999993</v>
      </c>
      <c r="E14" s="7">
        <v>170.70000000000002</v>
      </c>
      <c r="F14" s="7">
        <v>10112.280000000001</v>
      </c>
      <c r="G14" s="7">
        <v>10470.392343907148</v>
      </c>
      <c r="H14" s="7">
        <v>8.8000000000000007</v>
      </c>
      <c r="I14" s="7">
        <v>3557.86</v>
      </c>
      <c r="J14" s="7">
        <v>2336.0493703495599</v>
      </c>
      <c r="K14" s="7">
        <v>20.400000000000002</v>
      </c>
      <c r="L14" s="7">
        <v>666.76</v>
      </c>
      <c r="M14" s="7">
        <v>930.82891559444181</v>
      </c>
      <c r="N14" s="8">
        <v>0</v>
      </c>
      <c r="O14" s="8">
        <v>578.72</v>
      </c>
      <c r="P14" s="7">
        <v>342.34288066648969</v>
      </c>
      <c r="Q14" s="7">
        <v>0</v>
      </c>
      <c r="R14" s="7">
        <v>6.2</v>
      </c>
      <c r="S14" s="7">
        <v>3.6676214060897001</v>
      </c>
      <c r="T14" s="8">
        <v>35.76</v>
      </c>
      <c r="U14" s="8">
        <v>11786</v>
      </c>
      <c r="V14" s="7">
        <v>7851.8608680762645</v>
      </c>
    </row>
    <row r="15" spans="1:22" ht="111.95" customHeight="1">
      <c r="A15" s="5" t="s">
        <v>68</v>
      </c>
      <c r="B15" s="7">
        <v>175.48</v>
      </c>
      <c r="C15" s="7">
        <v>27753.14</v>
      </c>
      <c r="D15" s="7">
        <v>21252.389999999981</v>
      </c>
      <c r="E15" s="7">
        <v>89.960000000000008</v>
      </c>
      <c r="F15" s="7">
        <v>8898.26</v>
      </c>
      <c r="G15" s="7">
        <v>7629.2265217868689</v>
      </c>
      <c r="H15" s="7">
        <v>21.78</v>
      </c>
      <c r="I15" s="7">
        <v>5488.4000000000005</v>
      </c>
      <c r="J15" s="7">
        <v>3819.3652033738272</v>
      </c>
      <c r="K15" s="7">
        <v>19.14</v>
      </c>
      <c r="L15" s="7">
        <v>739.16</v>
      </c>
      <c r="M15" s="7">
        <v>940.52632164051386</v>
      </c>
      <c r="N15" s="8">
        <v>3.14</v>
      </c>
      <c r="O15" s="8">
        <v>533.32000000000005</v>
      </c>
      <c r="P15" s="8">
        <v>398.05085098854823</v>
      </c>
      <c r="Q15" s="7">
        <v>0</v>
      </c>
      <c r="R15" s="7">
        <v>6</v>
      </c>
      <c r="S15" s="7">
        <v>3.5493110381513251</v>
      </c>
      <c r="T15" s="8">
        <v>41.46</v>
      </c>
      <c r="U15" s="8">
        <v>12088</v>
      </c>
      <c r="V15" s="8">
        <v>8461.6717911720716</v>
      </c>
    </row>
    <row r="16" spans="1:22" ht="111.95" customHeight="1">
      <c r="A16" s="5" t="s">
        <v>69</v>
      </c>
      <c r="B16" s="7">
        <v>393.2</v>
      </c>
      <c r="C16" s="7">
        <v>32571.260000000002</v>
      </c>
      <c r="D16" s="7">
        <v>30306.621999999985</v>
      </c>
      <c r="E16" s="7">
        <v>296.98</v>
      </c>
      <c r="F16" s="7">
        <v>10685.5</v>
      </c>
      <c r="G16" s="7">
        <v>14129.938836916865</v>
      </c>
      <c r="H16" s="7">
        <v>1.7</v>
      </c>
      <c r="I16" s="7">
        <v>6977.76</v>
      </c>
      <c r="J16" s="7">
        <v>4172.4072491752577</v>
      </c>
      <c r="K16" s="7">
        <v>36.06</v>
      </c>
      <c r="L16" s="7">
        <v>1224.56</v>
      </c>
      <c r="M16" s="7">
        <v>1672.5668748950063</v>
      </c>
      <c r="N16" s="8">
        <v>0</v>
      </c>
      <c r="O16" s="8">
        <v>525.32000000000005</v>
      </c>
      <c r="P16" s="8">
        <v>310.75401242694164</v>
      </c>
      <c r="Q16" s="7">
        <v>0</v>
      </c>
      <c r="R16" s="7">
        <v>6.2</v>
      </c>
      <c r="S16" s="7">
        <v>3.6676214060897037</v>
      </c>
      <c r="T16" s="8">
        <v>58.46</v>
      </c>
      <c r="U16" s="8">
        <v>13152</v>
      </c>
      <c r="V16" s="8">
        <v>10017.287405179828</v>
      </c>
    </row>
    <row r="17" spans="1:22" ht="111.95" customHeight="1">
      <c r="A17" s="23" t="s">
        <v>70</v>
      </c>
      <c r="B17" s="27">
        <f>SUM(B5:B16)</f>
        <v>2405.7600000000002</v>
      </c>
      <c r="C17" s="27">
        <f>SUM(C5:C16)</f>
        <v>323538.96000000002</v>
      </c>
      <c r="D17" s="27">
        <f>SUM(D5:D16)</f>
        <v>253224.95699999999</v>
      </c>
      <c r="E17" s="27">
        <v>1280.3800000000001</v>
      </c>
      <c r="F17" s="27">
        <v>96531.62</v>
      </c>
      <c r="G17" s="27">
        <v>90770.284469970429</v>
      </c>
      <c r="H17" s="27">
        <v>144.06</v>
      </c>
      <c r="I17" s="27">
        <v>56352.44000000001</v>
      </c>
      <c r="J17" s="27">
        <v>37123.361177004685</v>
      </c>
      <c r="K17" s="27">
        <v>360.64</v>
      </c>
      <c r="L17" s="27">
        <v>13302.16</v>
      </c>
      <c r="M17" s="27">
        <v>17351.730536794839</v>
      </c>
      <c r="N17" s="27">
        <v>42.6</v>
      </c>
      <c r="O17" s="27">
        <v>9668.42</v>
      </c>
      <c r="P17" s="27">
        <v>6839.5131843333957</v>
      </c>
      <c r="Q17" s="27">
        <v>0</v>
      </c>
      <c r="R17" s="27">
        <v>72.800000000000011</v>
      </c>
      <c r="S17" s="27">
        <v>43.064973929569405</v>
      </c>
      <c r="T17" s="27">
        <v>578.08000000000004</v>
      </c>
      <c r="U17" s="27">
        <v>147613</v>
      </c>
      <c r="V17" s="27">
        <v>101097.00265796707</v>
      </c>
    </row>
  </sheetData>
  <mergeCells count="11">
    <mergeCell ref="T3:V3"/>
    <mergeCell ref="A1:J1"/>
    <mergeCell ref="K1:V1"/>
    <mergeCell ref="A2:V2"/>
    <mergeCell ref="A3:A4"/>
    <mergeCell ref="B3:D3"/>
    <mergeCell ref="E3:G3"/>
    <mergeCell ref="H3:J3"/>
    <mergeCell ref="K3:M3"/>
    <mergeCell ref="N3:P3"/>
    <mergeCell ref="Q3:S3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6" firstPageNumber="40" pageOrder="overThenDown" orientation="portrait" useFirstPageNumber="1" r:id="rId1"/>
  <headerFooter>
    <oddFooter>&amp;C&amp;30&amp;P</oddFooter>
  </headerFooter>
  <colBreaks count="1" manualBreakCount="1">
    <brk id="10" max="33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5">
    <tabColor rgb="FF7030A0"/>
  </sheetPr>
  <dimension ref="A1:L31"/>
  <sheetViews>
    <sheetView view="pageBreakPreview" zoomScale="40" zoomScaleSheetLayoutView="40" workbookViewId="0">
      <pane xSplit="1" ySplit="3" topLeftCell="B4" activePane="bottomRight" state="frozen"/>
      <selection activeCell="K19" sqref="K19"/>
      <selection pane="topRight" activeCell="K19" sqref="K19"/>
      <selection pane="bottomLeft" activeCell="K19" sqref="K19"/>
      <selection pane="bottomRight" activeCell="K19" sqref="K19"/>
    </sheetView>
  </sheetViews>
  <sheetFormatPr defaultRowHeight="19.5"/>
  <cols>
    <col min="1" max="1" width="17.5" style="1" customWidth="1"/>
    <col min="2" max="8" width="27.625" style="1" customWidth="1"/>
    <col min="9" max="9" width="17.5" style="1" customWidth="1"/>
    <col min="10" max="12" width="64" style="1" customWidth="1"/>
  </cols>
  <sheetData>
    <row r="1" spans="1:12" ht="165.75" customHeight="1">
      <c r="A1" s="303" t="s">
        <v>413</v>
      </c>
      <c r="B1" s="303"/>
      <c r="C1" s="303"/>
      <c r="D1" s="303"/>
      <c r="E1" s="303"/>
      <c r="F1" s="303"/>
      <c r="G1" s="303"/>
      <c r="H1" s="303"/>
      <c r="I1" s="303" t="s">
        <v>606</v>
      </c>
      <c r="J1" s="303"/>
      <c r="K1" s="303"/>
      <c r="L1" s="303"/>
    </row>
    <row r="2" spans="1:12" ht="39.950000000000003" customHeight="1">
      <c r="A2" s="266" t="s">
        <v>180</v>
      </c>
      <c r="B2" s="266"/>
      <c r="C2" s="266"/>
      <c r="D2" s="266"/>
      <c r="E2" s="266"/>
      <c r="F2" s="266"/>
      <c r="G2" s="266"/>
      <c r="H2" s="266"/>
      <c r="I2" s="266" t="s">
        <v>197</v>
      </c>
      <c r="J2" s="266"/>
      <c r="K2" s="266"/>
      <c r="L2" s="266"/>
    </row>
    <row r="3" spans="1:12" ht="195" customHeight="1">
      <c r="A3" s="36" t="s">
        <v>132</v>
      </c>
      <c r="B3" s="36" t="s">
        <v>128</v>
      </c>
      <c r="C3" s="36" t="s">
        <v>191</v>
      </c>
      <c r="D3" s="36" t="s">
        <v>192</v>
      </c>
      <c r="E3" s="36" t="s">
        <v>193</v>
      </c>
      <c r="F3" s="36" t="s">
        <v>194</v>
      </c>
      <c r="G3" s="36" t="s">
        <v>195</v>
      </c>
      <c r="H3" s="36" t="s">
        <v>196</v>
      </c>
      <c r="I3" s="43" t="s">
        <v>132</v>
      </c>
      <c r="J3" s="43" t="s">
        <v>198</v>
      </c>
      <c r="K3" s="43" t="s">
        <v>199</v>
      </c>
      <c r="L3" s="43" t="s">
        <v>200</v>
      </c>
    </row>
    <row r="4" spans="1:12" ht="111.95" customHeight="1">
      <c r="A4" s="5" t="s">
        <v>58</v>
      </c>
      <c r="B4" s="108">
        <v>314.44</v>
      </c>
      <c r="C4" s="108">
        <v>125.5</v>
      </c>
      <c r="D4" s="108">
        <v>27.5</v>
      </c>
      <c r="E4" s="108">
        <v>20.82</v>
      </c>
      <c r="F4" s="108">
        <v>0</v>
      </c>
      <c r="G4" s="108">
        <v>0</v>
      </c>
      <c r="H4" s="108">
        <v>140.62</v>
      </c>
      <c r="I4" s="184" t="s">
        <v>58</v>
      </c>
      <c r="J4" s="108">
        <v>1416.5</v>
      </c>
      <c r="K4" s="108">
        <v>60909.5</v>
      </c>
      <c r="L4" s="185" t="s">
        <v>425</v>
      </c>
    </row>
    <row r="5" spans="1:12" ht="111.95" customHeight="1">
      <c r="A5" s="5" t="s">
        <v>59</v>
      </c>
      <c r="B5" s="108">
        <v>184.54</v>
      </c>
      <c r="C5" s="108">
        <v>25.080000000000002</v>
      </c>
      <c r="D5" s="108">
        <v>21.240000000000002</v>
      </c>
      <c r="E5" s="108">
        <v>44.62</v>
      </c>
      <c r="F5" s="108">
        <v>0.68</v>
      </c>
      <c r="G5" s="108">
        <v>0</v>
      </c>
      <c r="H5" s="108">
        <v>92.92</v>
      </c>
      <c r="I5" s="184" t="s">
        <v>59</v>
      </c>
      <c r="J5" s="108">
        <v>1330</v>
      </c>
      <c r="K5" s="108">
        <v>57190</v>
      </c>
      <c r="L5" s="186" t="s">
        <v>426</v>
      </c>
    </row>
    <row r="6" spans="1:12" ht="111.95" customHeight="1">
      <c r="A6" s="5" t="s">
        <v>60</v>
      </c>
      <c r="B6" s="108">
        <v>254.42000000000002</v>
      </c>
      <c r="C6" s="108">
        <v>98.94</v>
      </c>
      <c r="D6" s="108">
        <v>48.58</v>
      </c>
      <c r="E6" s="108">
        <v>14.9</v>
      </c>
      <c r="F6" s="108">
        <v>1.56</v>
      </c>
      <c r="G6" s="108">
        <v>0</v>
      </c>
      <c r="H6" s="108">
        <v>90.44</v>
      </c>
      <c r="I6" s="184" t="s">
        <v>60</v>
      </c>
      <c r="J6" s="108">
        <v>1140.5</v>
      </c>
      <c r="K6" s="108">
        <v>49041.5</v>
      </c>
      <c r="L6" s="186" t="s">
        <v>426</v>
      </c>
    </row>
    <row r="7" spans="1:12" ht="111.95" customHeight="1">
      <c r="A7" s="5" t="s">
        <v>61</v>
      </c>
      <c r="B7" s="108">
        <v>484.26</v>
      </c>
      <c r="C7" s="108">
        <v>209.76</v>
      </c>
      <c r="D7" s="108">
        <v>79.56</v>
      </c>
      <c r="E7" s="108">
        <v>49.22</v>
      </c>
      <c r="F7" s="108">
        <v>1.56</v>
      </c>
      <c r="G7" s="108">
        <v>0</v>
      </c>
      <c r="H7" s="108">
        <v>144.16</v>
      </c>
      <c r="I7" s="184" t="s">
        <v>61</v>
      </c>
      <c r="J7" s="108">
        <v>1254</v>
      </c>
      <c r="K7" s="108">
        <v>53922</v>
      </c>
      <c r="L7" s="186" t="s">
        <v>426</v>
      </c>
    </row>
    <row r="8" spans="1:12" ht="111.95" customHeight="1">
      <c r="A8" s="5" t="s">
        <v>62</v>
      </c>
      <c r="B8" s="108">
        <v>474.84000000000003</v>
      </c>
      <c r="C8" s="108">
        <v>256.32</v>
      </c>
      <c r="D8" s="108">
        <v>70.66</v>
      </c>
      <c r="E8" s="108">
        <v>15.6</v>
      </c>
      <c r="F8" s="108">
        <v>0.66</v>
      </c>
      <c r="G8" s="108">
        <v>0</v>
      </c>
      <c r="H8" s="108">
        <v>131.6</v>
      </c>
      <c r="I8" s="184" t="s">
        <v>62</v>
      </c>
      <c r="J8" s="108">
        <v>392</v>
      </c>
      <c r="K8" s="108">
        <v>16856</v>
      </c>
      <c r="L8" s="186" t="s">
        <v>426</v>
      </c>
    </row>
    <row r="9" spans="1:12" ht="111.95" customHeight="1">
      <c r="A9" s="5" t="s">
        <v>63</v>
      </c>
      <c r="B9" s="108">
        <v>330.02</v>
      </c>
      <c r="C9" s="108">
        <v>166.02</v>
      </c>
      <c r="D9" s="108">
        <v>42.980000000000004</v>
      </c>
      <c r="E9" s="108">
        <v>20.46</v>
      </c>
      <c r="F9" s="108">
        <v>1.56</v>
      </c>
      <c r="G9" s="108">
        <v>0</v>
      </c>
      <c r="H9" s="108">
        <v>99</v>
      </c>
      <c r="I9" s="184" t="s">
        <v>63</v>
      </c>
      <c r="J9" s="108">
        <v>662.5</v>
      </c>
      <c r="K9" s="108">
        <v>28487.5</v>
      </c>
      <c r="L9" s="186" t="s">
        <v>426</v>
      </c>
    </row>
    <row r="10" spans="1:12" ht="111.95" customHeight="1">
      <c r="A10" s="5" t="s">
        <v>64</v>
      </c>
      <c r="B10" s="108">
        <v>256.92</v>
      </c>
      <c r="C10" s="108">
        <v>98.58</v>
      </c>
      <c r="D10" s="108">
        <v>52.160000000000004</v>
      </c>
      <c r="E10" s="108">
        <v>38.619999999999997</v>
      </c>
      <c r="F10" s="108">
        <v>24.3</v>
      </c>
      <c r="G10" s="108">
        <v>0</v>
      </c>
      <c r="H10" s="108">
        <v>43.26</v>
      </c>
      <c r="I10" s="184" t="s">
        <v>64</v>
      </c>
      <c r="J10" s="108">
        <v>1618.5</v>
      </c>
      <c r="K10" s="108">
        <v>69595.5</v>
      </c>
      <c r="L10" s="186" t="s">
        <v>426</v>
      </c>
    </row>
    <row r="11" spans="1:12" ht="111.95" customHeight="1">
      <c r="A11" s="5" t="s">
        <v>65</v>
      </c>
      <c r="B11" s="108">
        <v>354</v>
      </c>
      <c r="C11" s="108">
        <v>121.04</v>
      </c>
      <c r="D11" s="108">
        <v>61.42</v>
      </c>
      <c r="E11" s="108">
        <v>75.960000000000008</v>
      </c>
      <c r="F11" s="108">
        <v>0.94000000000000006</v>
      </c>
      <c r="G11" s="108">
        <v>0</v>
      </c>
      <c r="H11" s="108">
        <v>94.64</v>
      </c>
      <c r="I11" s="184" t="s">
        <v>65</v>
      </c>
      <c r="J11" s="108">
        <v>2338</v>
      </c>
      <c r="K11" s="108">
        <v>100534</v>
      </c>
      <c r="L11" s="186" t="s">
        <v>426</v>
      </c>
    </row>
    <row r="12" spans="1:12" ht="111.95" customHeight="1">
      <c r="A12" s="5" t="s">
        <v>66</v>
      </c>
      <c r="B12" s="108">
        <v>308.06</v>
      </c>
      <c r="C12" s="108">
        <v>110.92</v>
      </c>
      <c r="D12" s="108">
        <v>47.22</v>
      </c>
      <c r="E12" s="108">
        <v>40.96</v>
      </c>
      <c r="F12" s="108">
        <v>0.62</v>
      </c>
      <c r="G12" s="108">
        <v>0</v>
      </c>
      <c r="H12" s="108">
        <v>108.34</v>
      </c>
      <c r="I12" s="184" t="s">
        <v>66</v>
      </c>
      <c r="J12" s="108">
        <v>2429.5</v>
      </c>
      <c r="K12" s="108">
        <v>104468.5</v>
      </c>
      <c r="L12" s="186" t="s">
        <v>426</v>
      </c>
    </row>
    <row r="13" spans="1:12" ht="111.95" customHeight="1">
      <c r="A13" s="5" t="s">
        <v>67</v>
      </c>
      <c r="B13" s="108">
        <v>291.64</v>
      </c>
      <c r="C13" s="108">
        <v>151.44</v>
      </c>
      <c r="D13" s="108">
        <v>42.56</v>
      </c>
      <c r="E13" s="108">
        <v>33.020000000000003</v>
      </c>
      <c r="F13" s="108">
        <v>1.32</v>
      </c>
      <c r="G13" s="108">
        <v>0</v>
      </c>
      <c r="H13" s="108">
        <v>63.300000000000004</v>
      </c>
      <c r="I13" s="184" t="s">
        <v>67</v>
      </c>
      <c r="J13" s="108">
        <v>2115</v>
      </c>
      <c r="K13" s="108">
        <v>90945</v>
      </c>
      <c r="L13" s="186" t="s">
        <v>426</v>
      </c>
    </row>
    <row r="14" spans="1:12" ht="111.95" customHeight="1">
      <c r="A14" s="5" t="s">
        <v>68</v>
      </c>
      <c r="B14" s="108">
        <v>242.88</v>
      </c>
      <c r="C14" s="108">
        <v>119.82000000000001</v>
      </c>
      <c r="D14" s="108">
        <v>31.68</v>
      </c>
      <c r="E14" s="108">
        <v>20.12</v>
      </c>
      <c r="F14" s="108">
        <v>4.62</v>
      </c>
      <c r="G14" s="108">
        <v>0</v>
      </c>
      <c r="H14" s="108">
        <v>66.64</v>
      </c>
      <c r="I14" s="184" t="s">
        <v>68</v>
      </c>
      <c r="J14" s="108">
        <v>1925</v>
      </c>
      <c r="K14" s="108">
        <v>82775</v>
      </c>
      <c r="L14" s="186" t="s">
        <v>426</v>
      </c>
    </row>
    <row r="15" spans="1:12" ht="111.95" customHeight="1">
      <c r="A15" s="5" t="s">
        <v>69</v>
      </c>
      <c r="B15" s="108">
        <v>439.32</v>
      </c>
      <c r="C15" s="108">
        <v>174.14000000000001</v>
      </c>
      <c r="D15" s="108">
        <v>41.38</v>
      </c>
      <c r="E15" s="108">
        <v>29.26</v>
      </c>
      <c r="F15" s="108">
        <v>5.54</v>
      </c>
      <c r="G15" s="108">
        <v>0</v>
      </c>
      <c r="H15" s="108">
        <v>189</v>
      </c>
      <c r="I15" s="184" t="s">
        <v>69</v>
      </c>
      <c r="J15" s="108">
        <v>1491</v>
      </c>
      <c r="K15" s="108">
        <v>64113</v>
      </c>
      <c r="L15" s="186" t="s">
        <v>426</v>
      </c>
    </row>
    <row r="16" spans="1:12" ht="111.95" customHeight="1">
      <c r="A16" s="23" t="s">
        <v>71</v>
      </c>
      <c r="B16" s="99">
        <v>3935.34</v>
      </c>
      <c r="C16" s="99">
        <v>1657.5600000000002</v>
      </c>
      <c r="D16" s="99">
        <v>566.94000000000005</v>
      </c>
      <c r="E16" s="99">
        <v>403.56</v>
      </c>
      <c r="F16" s="99">
        <v>43.36</v>
      </c>
      <c r="G16" s="99">
        <v>0</v>
      </c>
      <c r="H16" s="99">
        <v>1263.92</v>
      </c>
      <c r="I16" s="187" t="s">
        <v>71</v>
      </c>
      <c r="J16" s="188">
        <v>18112.5</v>
      </c>
      <c r="K16" s="188">
        <v>778837.5</v>
      </c>
      <c r="L16" s="187"/>
    </row>
    <row r="17" spans="1:12" ht="39.950000000000003" customHeight="1">
      <c r="A17" s="39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</row>
    <row r="18" spans="1:12" ht="195" customHeight="1">
      <c r="A18" s="40"/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</row>
    <row r="19" spans="1:12" ht="111.95" customHeight="1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</row>
    <row r="20" spans="1:12" ht="111.95" customHeight="1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</row>
    <row r="21" spans="1:12" ht="111.95" customHeight="1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</row>
    <row r="22" spans="1:12" ht="111.95" customHeight="1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</row>
    <row r="23" spans="1:12" ht="111.95" customHeight="1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</row>
    <row r="24" spans="1:12" ht="111.95" customHeight="1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</row>
    <row r="25" spans="1:12" ht="111.95" customHeight="1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</row>
    <row r="26" spans="1:12" ht="111.95" customHeight="1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</row>
    <row r="27" spans="1:12" ht="111.95" customHeight="1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</row>
    <row r="28" spans="1:12" ht="111.95" customHeight="1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</row>
    <row r="29" spans="1:12" ht="111.95" customHeight="1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</row>
    <row r="30" spans="1:12" ht="111.95" customHeight="1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</row>
    <row r="31" spans="1:12" ht="111.95" customHeight="1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</row>
  </sheetData>
  <mergeCells count="4">
    <mergeCell ref="A1:H1"/>
    <mergeCell ref="A2:H2"/>
    <mergeCell ref="I1:L1"/>
    <mergeCell ref="I2:L2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42" pageOrder="overThenDown" orientation="portrait" useFirstPageNumber="1" r:id="rId1"/>
  <headerFooter>
    <oddFooter>&amp;C&amp;30&amp;P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6">
    <tabColor rgb="FF7030A0"/>
  </sheetPr>
  <dimension ref="A1:V18"/>
  <sheetViews>
    <sheetView view="pageBreakPreview" zoomScale="40" zoomScaleSheetLayoutView="40" workbookViewId="0">
      <pane xSplit="1" ySplit="5" topLeftCell="B12" activePane="bottomRight" state="frozen"/>
      <selection activeCell="K19" sqref="K19"/>
      <selection pane="topRight" activeCell="K19" sqref="K19"/>
      <selection pane="bottomLeft" activeCell="K19" sqref="K19"/>
      <selection pane="bottomRight" activeCell="K19" sqref="K19"/>
    </sheetView>
  </sheetViews>
  <sheetFormatPr defaultRowHeight="19.5"/>
  <cols>
    <col min="1" max="1" width="17.5" style="1" customWidth="1"/>
    <col min="2" max="2" width="16.375" style="2" bestFit="1" customWidth="1"/>
    <col min="3" max="3" width="23.5" style="2" customWidth="1"/>
    <col min="4" max="4" width="27.875" style="2" customWidth="1"/>
    <col min="5" max="5" width="12.625" style="2" customWidth="1"/>
    <col min="6" max="6" width="23.5" style="2" customWidth="1"/>
    <col min="7" max="7" width="27.875" style="2" customWidth="1"/>
    <col min="8" max="8" width="12.625" style="2" customWidth="1"/>
    <col min="9" max="9" width="23.5" style="2" customWidth="1"/>
    <col min="10" max="10" width="27.875" style="2" customWidth="1"/>
    <col min="11" max="11" width="12.625" style="2" customWidth="1"/>
    <col min="12" max="12" width="15.5" style="2" customWidth="1"/>
    <col min="13" max="13" width="24.25" style="2" customWidth="1"/>
    <col min="14" max="14" width="12.625" style="2" customWidth="1"/>
    <col min="15" max="15" width="15.5" style="2" customWidth="1"/>
    <col min="16" max="16" width="24.25" style="2" customWidth="1"/>
    <col min="17" max="17" width="12.625" style="2" customWidth="1"/>
    <col min="18" max="18" width="15.5" style="2" customWidth="1"/>
    <col min="19" max="19" width="24.25" style="2" customWidth="1"/>
    <col min="20" max="20" width="12.625" style="2" customWidth="1"/>
    <col min="21" max="21" width="15.5" style="2" customWidth="1"/>
    <col min="22" max="22" width="24.25" style="2" customWidth="1"/>
  </cols>
  <sheetData>
    <row r="1" spans="1:22" ht="165.75" customHeight="1">
      <c r="A1" s="267" t="s">
        <v>414</v>
      </c>
      <c r="B1" s="267"/>
      <c r="C1" s="267"/>
      <c r="D1" s="267"/>
      <c r="E1" s="267"/>
      <c r="F1" s="267"/>
      <c r="G1" s="267"/>
      <c r="H1" s="267"/>
      <c r="I1" s="267"/>
      <c r="J1" s="267"/>
      <c r="K1" s="268" t="s">
        <v>208</v>
      </c>
      <c r="L1" s="268"/>
      <c r="M1" s="268"/>
      <c r="N1" s="268"/>
      <c r="O1" s="268"/>
      <c r="P1" s="268"/>
      <c r="Q1" s="268"/>
      <c r="R1" s="268"/>
      <c r="S1" s="268"/>
      <c r="T1" s="268"/>
      <c r="U1" s="268"/>
      <c r="V1" s="268"/>
    </row>
    <row r="2" spans="1:22" ht="39.950000000000003" customHeight="1">
      <c r="A2" s="266" t="s">
        <v>210</v>
      </c>
      <c r="B2" s="266"/>
      <c r="C2" s="266"/>
      <c r="D2" s="266"/>
      <c r="E2" s="266"/>
      <c r="F2" s="266"/>
      <c r="G2" s="266"/>
      <c r="H2" s="266"/>
      <c r="I2" s="266"/>
      <c r="J2" s="266"/>
      <c r="K2" s="266"/>
      <c r="L2" s="266"/>
      <c r="M2" s="266"/>
      <c r="N2" s="266"/>
      <c r="O2" s="266"/>
      <c r="P2" s="266"/>
      <c r="Q2" s="266"/>
      <c r="R2" s="266"/>
      <c r="S2" s="266"/>
      <c r="T2" s="266"/>
      <c r="U2" s="266"/>
      <c r="V2" s="266"/>
    </row>
    <row r="3" spans="1:22" ht="65.099999999999994" customHeight="1">
      <c r="A3" s="289" t="s">
        <v>18</v>
      </c>
      <c r="B3" s="311" t="s">
        <v>0</v>
      </c>
      <c r="C3" s="312"/>
      <c r="D3" s="313"/>
      <c r="E3" s="311" t="s">
        <v>205</v>
      </c>
      <c r="F3" s="312"/>
      <c r="G3" s="313"/>
      <c r="H3" s="272"/>
      <c r="I3" s="273"/>
      <c r="J3" s="273"/>
      <c r="K3" s="295" t="s">
        <v>209</v>
      </c>
      <c r="L3" s="295"/>
      <c r="M3" s="295"/>
      <c r="N3" s="295"/>
      <c r="O3" s="295"/>
      <c r="P3" s="295"/>
      <c r="Q3" s="295"/>
      <c r="R3" s="295"/>
      <c r="S3" s="296"/>
      <c r="T3" s="311" t="s">
        <v>98</v>
      </c>
      <c r="U3" s="312"/>
      <c r="V3" s="312"/>
    </row>
    <row r="4" spans="1:22" ht="65.099999999999994" customHeight="1">
      <c r="A4" s="297"/>
      <c r="B4" s="314"/>
      <c r="C4" s="315"/>
      <c r="D4" s="316"/>
      <c r="E4" s="314"/>
      <c r="F4" s="315"/>
      <c r="G4" s="316"/>
      <c r="H4" s="272" t="s">
        <v>201</v>
      </c>
      <c r="I4" s="273"/>
      <c r="J4" s="274"/>
      <c r="K4" s="272" t="s">
        <v>202</v>
      </c>
      <c r="L4" s="273"/>
      <c r="M4" s="274"/>
      <c r="N4" s="272" t="s">
        <v>203</v>
      </c>
      <c r="O4" s="273"/>
      <c r="P4" s="274"/>
      <c r="Q4" s="272" t="s">
        <v>204</v>
      </c>
      <c r="R4" s="273"/>
      <c r="S4" s="274"/>
      <c r="T4" s="314"/>
      <c r="U4" s="315"/>
      <c r="V4" s="315"/>
    </row>
    <row r="5" spans="1:22" ht="65.099999999999994" customHeight="1">
      <c r="A5" s="290"/>
      <c r="B5" s="36" t="s">
        <v>206</v>
      </c>
      <c r="C5" s="36" t="s">
        <v>207</v>
      </c>
      <c r="D5" s="36" t="s">
        <v>89</v>
      </c>
      <c r="E5" s="36" t="s">
        <v>206</v>
      </c>
      <c r="F5" s="36" t="s">
        <v>207</v>
      </c>
      <c r="G5" s="36" t="s">
        <v>89</v>
      </c>
      <c r="H5" s="36" t="s">
        <v>206</v>
      </c>
      <c r="I5" s="36" t="s">
        <v>207</v>
      </c>
      <c r="J5" s="36" t="s">
        <v>89</v>
      </c>
      <c r="K5" s="36" t="s">
        <v>206</v>
      </c>
      <c r="L5" s="36" t="s">
        <v>207</v>
      </c>
      <c r="M5" s="36" t="s">
        <v>89</v>
      </c>
      <c r="N5" s="36" t="s">
        <v>206</v>
      </c>
      <c r="O5" s="36" t="s">
        <v>207</v>
      </c>
      <c r="P5" s="36" t="s">
        <v>89</v>
      </c>
      <c r="Q5" s="36" t="s">
        <v>206</v>
      </c>
      <c r="R5" s="36" t="s">
        <v>207</v>
      </c>
      <c r="S5" s="36" t="s">
        <v>89</v>
      </c>
      <c r="T5" s="36" t="s">
        <v>206</v>
      </c>
      <c r="U5" s="36" t="s">
        <v>207</v>
      </c>
      <c r="V5" s="36" t="s">
        <v>89</v>
      </c>
    </row>
    <row r="6" spans="1:22" ht="111.95" customHeight="1">
      <c r="A6" s="5" t="s">
        <v>58</v>
      </c>
      <c r="B6" s="85">
        <f>SUM(E6,H6,T6)</f>
        <v>71</v>
      </c>
      <c r="C6" s="85">
        <f t="shared" ref="C6:D6" si="0">SUM(F6,I6,U6)</f>
        <v>1353</v>
      </c>
      <c r="D6" s="85">
        <f t="shared" si="0"/>
        <v>2367750</v>
      </c>
      <c r="E6" s="85">
        <v>58</v>
      </c>
      <c r="F6" s="85">
        <v>1224</v>
      </c>
      <c r="G6" s="85">
        <f>F6*1750</f>
        <v>2142000</v>
      </c>
      <c r="H6" s="85">
        <f>K6+N6+Q6</f>
        <v>13</v>
      </c>
      <c r="I6" s="85">
        <f>L6+O6+R6</f>
        <v>129</v>
      </c>
      <c r="J6" s="85">
        <f>M6+P6+S6</f>
        <v>225750</v>
      </c>
      <c r="K6" s="85">
        <v>12</v>
      </c>
      <c r="L6" s="85">
        <v>103</v>
      </c>
      <c r="M6" s="85">
        <f>L6*1750</f>
        <v>180250</v>
      </c>
      <c r="N6" s="85">
        <v>1</v>
      </c>
      <c r="O6" s="85">
        <v>26</v>
      </c>
      <c r="P6" s="85">
        <f>O6*1750</f>
        <v>45500</v>
      </c>
      <c r="Q6" s="85"/>
      <c r="R6" s="85"/>
      <c r="S6" s="85">
        <f>R6*1750</f>
        <v>0</v>
      </c>
      <c r="T6" s="85"/>
      <c r="U6" s="85"/>
      <c r="V6" s="85"/>
    </row>
    <row r="7" spans="1:22" ht="111.95" customHeight="1">
      <c r="A7" s="5" t="s">
        <v>59</v>
      </c>
      <c r="B7" s="85">
        <f t="shared" ref="B7:B17" si="1">SUM(E7,H7,T7)</f>
        <v>55</v>
      </c>
      <c r="C7" s="85">
        <f t="shared" ref="C7:C17" si="2">SUM(F7,I7,U7)</f>
        <v>1233</v>
      </c>
      <c r="D7" s="85">
        <f t="shared" ref="D7:D17" si="3">SUM(G7,J7,V7)</f>
        <v>2157750</v>
      </c>
      <c r="E7" s="85">
        <v>49</v>
      </c>
      <c r="F7" s="85">
        <v>1151</v>
      </c>
      <c r="G7" s="85">
        <f>F7*1750</f>
        <v>2014250</v>
      </c>
      <c r="H7" s="85">
        <f t="shared" ref="H7:J17" si="4">K7+N7+Q7</f>
        <v>6</v>
      </c>
      <c r="I7" s="85">
        <f t="shared" si="4"/>
        <v>82</v>
      </c>
      <c r="J7" s="85">
        <f t="shared" si="4"/>
        <v>143500</v>
      </c>
      <c r="K7" s="85">
        <v>3</v>
      </c>
      <c r="L7" s="85">
        <v>8</v>
      </c>
      <c r="M7" s="85">
        <f t="shared" ref="M7:M9" si="5">L7*1750</f>
        <v>14000</v>
      </c>
      <c r="N7" s="85">
        <v>2</v>
      </c>
      <c r="O7" s="85">
        <v>71</v>
      </c>
      <c r="P7" s="85">
        <f t="shared" ref="P7:P17" si="6">O7*1750</f>
        <v>124250</v>
      </c>
      <c r="Q7" s="85">
        <v>1</v>
      </c>
      <c r="R7" s="85">
        <v>3</v>
      </c>
      <c r="S7" s="85">
        <f t="shared" ref="S7:S17" si="7">R7*1750</f>
        <v>5250</v>
      </c>
      <c r="T7" s="85"/>
      <c r="U7" s="85"/>
      <c r="V7" s="85"/>
    </row>
    <row r="8" spans="1:22" ht="111.95" customHeight="1">
      <c r="A8" s="5" t="s">
        <v>60</v>
      </c>
      <c r="B8" s="85">
        <f t="shared" si="1"/>
        <v>24</v>
      </c>
      <c r="C8" s="85">
        <f t="shared" si="2"/>
        <v>488</v>
      </c>
      <c r="D8" s="85">
        <f t="shared" si="3"/>
        <v>854000</v>
      </c>
      <c r="E8" s="85">
        <v>19</v>
      </c>
      <c r="F8" s="85">
        <v>435</v>
      </c>
      <c r="G8" s="85">
        <f t="shared" ref="G8:G17" si="8">F8*1750</f>
        <v>761250</v>
      </c>
      <c r="H8" s="85">
        <f t="shared" si="4"/>
        <v>5</v>
      </c>
      <c r="I8" s="85">
        <f t="shared" si="4"/>
        <v>53</v>
      </c>
      <c r="J8" s="85">
        <f t="shared" si="4"/>
        <v>92750</v>
      </c>
      <c r="K8" s="85">
        <v>5</v>
      </c>
      <c r="L8" s="85">
        <v>53</v>
      </c>
      <c r="M8" s="85">
        <f t="shared" si="5"/>
        <v>92750</v>
      </c>
      <c r="N8" s="85">
        <v>0</v>
      </c>
      <c r="O8" s="85">
        <v>0</v>
      </c>
      <c r="P8" s="85">
        <f t="shared" si="6"/>
        <v>0</v>
      </c>
      <c r="Q8" s="85"/>
      <c r="R8" s="85"/>
      <c r="S8" s="85">
        <f t="shared" si="7"/>
        <v>0</v>
      </c>
      <c r="T8" s="85"/>
      <c r="U8" s="85"/>
      <c r="V8" s="85"/>
    </row>
    <row r="9" spans="1:22" ht="111.95" customHeight="1">
      <c r="A9" s="5" t="s">
        <v>61</v>
      </c>
      <c r="B9" s="85">
        <f t="shared" si="1"/>
        <v>97</v>
      </c>
      <c r="C9" s="85">
        <f t="shared" si="2"/>
        <v>1602</v>
      </c>
      <c r="D9" s="85">
        <f t="shared" si="3"/>
        <v>2803500</v>
      </c>
      <c r="E9" s="85">
        <v>72</v>
      </c>
      <c r="F9" s="85">
        <v>1389</v>
      </c>
      <c r="G9" s="85">
        <f t="shared" si="8"/>
        <v>2430750</v>
      </c>
      <c r="H9" s="85">
        <f t="shared" si="4"/>
        <v>25</v>
      </c>
      <c r="I9" s="85">
        <f t="shared" si="4"/>
        <v>213</v>
      </c>
      <c r="J9" s="85">
        <f t="shared" si="4"/>
        <v>372750</v>
      </c>
      <c r="K9" s="85">
        <v>25</v>
      </c>
      <c r="L9" s="85">
        <v>213</v>
      </c>
      <c r="M9" s="85">
        <f t="shared" si="5"/>
        <v>372750</v>
      </c>
      <c r="N9" s="85">
        <v>0</v>
      </c>
      <c r="O9" s="85">
        <v>0</v>
      </c>
      <c r="P9" s="85">
        <f t="shared" si="6"/>
        <v>0</v>
      </c>
      <c r="Q9" s="85"/>
      <c r="R9" s="85"/>
      <c r="S9" s="85">
        <f t="shared" si="7"/>
        <v>0</v>
      </c>
      <c r="T9" s="85"/>
      <c r="U9" s="85"/>
      <c r="V9" s="85"/>
    </row>
    <row r="10" spans="1:22" ht="111.95" customHeight="1">
      <c r="A10" s="5" t="s">
        <v>62</v>
      </c>
      <c r="B10" s="85">
        <f t="shared" si="1"/>
        <v>7</v>
      </c>
      <c r="C10" s="85">
        <f t="shared" si="2"/>
        <v>44</v>
      </c>
      <c r="D10" s="85">
        <f t="shared" si="3"/>
        <v>77000</v>
      </c>
      <c r="E10" s="85">
        <v>0</v>
      </c>
      <c r="F10" s="85">
        <v>0</v>
      </c>
      <c r="G10" s="85">
        <f t="shared" si="8"/>
        <v>0</v>
      </c>
      <c r="H10" s="85">
        <f t="shared" si="4"/>
        <v>7</v>
      </c>
      <c r="I10" s="85">
        <f t="shared" si="4"/>
        <v>44</v>
      </c>
      <c r="J10" s="85">
        <f t="shared" si="4"/>
        <v>77000</v>
      </c>
      <c r="K10" s="85">
        <v>7</v>
      </c>
      <c r="L10" s="85">
        <v>44</v>
      </c>
      <c r="M10" s="85">
        <f>L10*1750</f>
        <v>77000</v>
      </c>
      <c r="N10" s="85">
        <v>0</v>
      </c>
      <c r="O10" s="85">
        <v>0</v>
      </c>
      <c r="P10" s="85">
        <f t="shared" si="6"/>
        <v>0</v>
      </c>
      <c r="Q10" s="85"/>
      <c r="R10" s="85"/>
      <c r="S10" s="85">
        <f t="shared" si="7"/>
        <v>0</v>
      </c>
      <c r="T10" s="85"/>
      <c r="U10" s="85"/>
      <c r="V10" s="85"/>
    </row>
    <row r="11" spans="1:22" ht="111.95" customHeight="1">
      <c r="A11" s="5" t="s">
        <v>63</v>
      </c>
      <c r="B11" s="85">
        <f t="shared" si="1"/>
        <v>17</v>
      </c>
      <c r="C11" s="85">
        <f t="shared" si="2"/>
        <v>112</v>
      </c>
      <c r="D11" s="85">
        <f t="shared" si="3"/>
        <v>196000</v>
      </c>
      <c r="E11" s="85">
        <v>3</v>
      </c>
      <c r="F11" s="85">
        <v>57</v>
      </c>
      <c r="G11" s="85">
        <f t="shared" si="8"/>
        <v>99750</v>
      </c>
      <c r="H11" s="85">
        <f t="shared" si="4"/>
        <v>14</v>
      </c>
      <c r="I11" s="85">
        <f t="shared" si="4"/>
        <v>55</v>
      </c>
      <c r="J11" s="85">
        <f t="shared" si="4"/>
        <v>96250</v>
      </c>
      <c r="K11" s="85">
        <v>14</v>
      </c>
      <c r="L11" s="85">
        <v>55</v>
      </c>
      <c r="M11" s="85">
        <f t="shared" ref="M11:M17" si="9">L11*1750</f>
        <v>96250</v>
      </c>
      <c r="N11" s="85">
        <v>0</v>
      </c>
      <c r="O11" s="85">
        <v>0</v>
      </c>
      <c r="P11" s="85">
        <f t="shared" si="6"/>
        <v>0</v>
      </c>
      <c r="Q11" s="85"/>
      <c r="R11" s="85"/>
      <c r="S11" s="85">
        <f t="shared" si="7"/>
        <v>0</v>
      </c>
      <c r="T11" s="85"/>
      <c r="U11" s="85"/>
      <c r="V11" s="85"/>
    </row>
    <row r="12" spans="1:22" ht="111.95" customHeight="1">
      <c r="A12" s="5" t="s">
        <v>64</v>
      </c>
      <c r="B12" s="85">
        <f t="shared" si="1"/>
        <v>140</v>
      </c>
      <c r="C12" s="85">
        <f t="shared" si="2"/>
        <v>2249</v>
      </c>
      <c r="D12" s="85">
        <f t="shared" si="3"/>
        <v>3935750</v>
      </c>
      <c r="E12" s="85">
        <v>112</v>
      </c>
      <c r="F12" s="85">
        <v>2012</v>
      </c>
      <c r="G12" s="85">
        <f t="shared" si="8"/>
        <v>3521000</v>
      </c>
      <c r="H12" s="85">
        <f t="shared" si="4"/>
        <v>28</v>
      </c>
      <c r="I12" s="85">
        <f t="shared" si="4"/>
        <v>237</v>
      </c>
      <c r="J12" s="85">
        <f t="shared" si="4"/>
        <v>414750</v>
      </c>
      <c r="K12" s="85">
        <v>27</v>
      </c>
      <c r="L12" s="85">
        <v>227</v>
      </c>
      <c r="M12" s="85">
        <f t="shared" si="9"/>
        <v>397250</v>
      </c>
      <c r="N12" s="85">
        <v>1</v>
      </c>
      <c r="O12" s="85">
        <v>10</v>
      </c>
      <c r="P12" s="85">
        <f t="shared" si="6"/>
        <v>17500</v>
      </c>
      <c r="Q12" s="85"/>
      <c r="R12" s="85"/>
      <c r="S12" s="85">
        <f t="shared" si="7"/>
        <v>0</v>
      </c>
      <c r="T12" s="85"/>
      <c r="U12" s="85"/>
      <c r="V12" s="85"/>
    </row>
    <row r="13" spans="1:22" ht="111.95" customHeight="1">
      <c r="A13" s="5" t="s">
        <v>65</v>
      </c>
      <c r="B13" s="85">
        <f t="shared" si="1"/>
        <v>180</v>
      </c>
      <c r="C13" s="85">
        <f t="shared" si="2"/>
        <v>2795</v>
      </c>
      <c r="D13" s="85">
        <f t="shared" si="3"/>
        <v>4891250</v>
      </c>
      <c r="E13" s="85">
        <v>138</v>
      </c>
      <c r="F13" s="85">
        <v>2472</v>
      </c>
      <c r="G13" s="85">
        <f t="shared" si="8"/>
        <v>4326000</v>
      </c>
      <c r="H13" s="85">
        <f t="shared" si="4"/>
        <v>42</v>
      </c>
      <c r="I13" s="85">
        <f t="shared" si="4"/>
        <v>323</v>
      </c>
      <c r="J13" s="85">
        <f t="shared" si="4"/>
        <v>565250</v>
      </c>
      <c r="K13" s="85">
        <v>40</v>
      </c>
      <c r="L13" s="85">
        <v>292</v>
      </c>
      <c r="M13" s="85">
        <f t="shared" si="9"/>
        <v>511000</v>
      </c>
      <c r="N13" s="85">
        <v>2</v>
      </c>
      <c r="O13" s="85">
        <v>31</v>
      </c>
      <c r="P13" s="85">
        <f t="shared" si="6"/>
        <v>54250</v>
      </c>
      <c r="Q13" s="85"/>
      <c r="R13" s="85"/>
      <c r="S13" s="85">
        <f t="shared" si="7"/>
        <v>0</v>
      </c>
      <c r="T13" s="85"/>
      <c r="U13" s="85"/>
      <c r="V13" s="85"/>
    </row>
    <row r="14" spans="1:22" ht="111.95" customHeight="1">
      <c r="A14" s="5" t="s">
        <v>66</v>
      </c>
      <c r="B14" s="85">
        <f t="shared" si="1"/>
        <v>109</v>
      </c>
      <c r="C14" s="85">
        <f t="shared" si="2"/>
        <v>2271</v>
      </c>
      <c r="D14" s="85">
        <f t="shared" si="3"/>
        <v>3974250</v>
      </c>
      <c r="E14" s="85">
        <v>96</v>
      </c>
      <c r="F14" s="85">
        <v>2116</v>
      </c>
      <c r="G14" s="85">
        <f t="shared" si="8"/>
        <v>3703000</v>
      </c>
      <c r="H14" s="85">
        <f t="shared" si="4"/>
        <v>13</v>
      </c>
      <c r="I14" s="85">
        <f t="shared" si="4"/>
        <v>155</v>
      </c>
      <c r="J14" s="85">
        <f t="shared" si="4"/>
        <v>271250</v>
      </c>
      <c r="K14" s="85">
        <v>12</v>
      </c>
      <c r="L14" s="85">
        <v>115</v>
      </c>
      <c r="M14" s="85">
        <f t="shared" si="9"/>
        <v>201250</v>
      </c>
      <c r="N14" s="85">
        <v>1</v>
      </c>
      <c r="O14" s="85">
        <v>40</v>
      </c>
      <c r="P14" s="85">
        <f t="shared" si="6"/>
        <v>70000</v>
      </c>
      <c r="Q14" s="85"/>
      <c r="R14" s="85"/>
      <c r="S14" s="85">
        <f t="shared" si="7"/>
        <v>0</v>
      </c>
      <c r="T14" s="85"/>
      <c r="U14" s="85"/>
      <c r="V14" s="85"/>
    </row>
    <row r="15" spans="1:22" ht="111.95" customHeight="1">
      <c r="A15" s="5" t="s">
        <v>67</v>
      </c>
      <c r="B15" s="85">
        <f t="shared" si="1"/>
        <v>148</v>
      </c>
      <c r="C15" s="85">
        <f t="shared" si="2"/>
        <v>2796</v>
      </c>
      <c r="D15" s="85">
        <f t="shared" si="3"/>
        <v>4893000</v>
      </c>
      <c r="E15" s="85">
        <v>117</v>
      </c>
      <c r="F15" s="85">
        <v>2482</v>
      </c>
      <c r="G15" s="85">
        <f t="shared" si="8"/>
        <v>4343500</v>
      </c>
      <c r="H15" s="85">
        <f t="shared" si="4"/>
        <v>31</v>
      </c>
      <c r="I15" s="85">
        <f t="shared" si="4"/>
        <v>314</v>
      </c>
      <c r="J15" s="85">
        <f t="shared" si="4"/>
        <v>549500</v>
      </c>
      <c r="K15" s="85">
        <v>27</v>
      </c>
      <c r="L15" s="85">
        <v>258</v>
      </c>
      <c r="M15" s="85">
        <f t="shared" si="9"/>
        <v>451500</v>
      </c>
      <c r="N15" s="85">
        <v>4</v>
      </c>
      <c r="O15" s="85">
        <v>56</v>
      </c>
      <c r="P15" s="85">
        <f t="shared" si="6"/>
        <v>98000</v>
      </c>
      <c r="Q15" s="85"/>
      <c r="R15" s="85"/>
      <c r="S15" s="85">
        <f t="shared" si="7"/>
        <v>0</v>
      </c>
      <c r="T15" s="85"/>
      <c r="U15" s="85"/>
      <c r="V15" s="85"/>
    </row>
    <row r="16" spans="1:22" ht="111.95" customHeight="1">
      <c r="A16" s="5" t="s">
        <v>68</v>
      </c>
      <c r="B16" s="85">
        <f t="shared" si="1"/>
        <v>129</v>
      </c>
      <c r="C16" s="85">
        <f t="shared" si="2"/>
        <v>2497</v>
      </c>
      <c r="D16" s="85">
        <f t="shared" si="3"/>
        <v>4369750</v>
      </c>
      <c r="E16" s="85">
        <v>99</v>
      </c>
      <c r="F16" s="85">
        <v>2188</v>
      </c>
      <c r="G16" s="85">
        <f t="shared" si="8"/>
        <v>3829000</v>
      </c>
      <c r="H16" s="85">
        <f t="shared" si="4"/>
        <v>30</v>
      </c>
      <c r="I16" s="85">
        <f t="shared" si="4"/>
        <v>309</v>
      </c>
      <c r="J16" s="85">
        <f t="shared" si="4"/>
        <v>540750</v>
      </c>
      <c r="K16" s="85">
        <v>22</v>
      </c>
      <c r="L16" s="85">
        <v>198</v>
      </c>
      <c r="M16" s="85">
        <f t="shared" si="9"/>
        <v>346500</v>
      </c>
      <c r="N16" s="85">
        <v>6</v>
      </c>
      <c r="O16" s="85">
        <v>89</v>
      </c>
      <c r="P16" s="85">
        <f t="shared" si="6"/>
        <v>155750</v>
      </c>
      <c r="Q16" s="85">
        <v>2</v>
      </c>
      <c r="R16" s="85">
        <v>22</v>
      </c>
      <c r="S16" s="85">
        <f t="shared" si="7"/>
        <v>38500</v>
      </c>
      <c r="T16" s="85"/>
      <c r="U16" s="85"/>
      <c r="V16" s="85"/>
    </row>
    <row r="17" spans="1:22" ht="111.95" customHeight="1">
      <c r="A17" s="5" t="s">
        <v>69</v>
      </c>
      <c r="B17" s="85">
        <f t="shared" si="1"/>
        <v>109</v>
      </c>
      <c r="C17" s="85">
        <f t="shared" si="2"/>
        <v>2044</v>
      </c>
      <c r="D17" s="85">
        <f t="shared" si="3"/>
        <v>3577000</v>
      </c>
      <c r="E17" s="85">
        <v>76</v>
      </c>
      <c r="F17" s="85">
        <v>1792</v>
      </c>
      <c r="G17" s="85">
        <f t="shared" si="8"/>
        <v>3136000</v>
      </c>
      <c r="H17" s="85">
        <f t="shared" si="4"/>
        <v>33</v>
      </c>
      <c r="I17" s="85">
        <f t="shared" si="4"/>
        <v>252</v>
      </c>
      <c r="J17" s="85">
        <f t="shared" si="4"/>
        <v>441000</v>
      </c>
      <c r="K17" s="85">
        <v>30</v>
      </c>
      <c r="L17" s="85">
        <v>179</v>
      </c>
      <c r="M17" s="85">
        <f t="shared" si="9"/>
        <v>313250</v>
      </c>
      <c r="N17" s="85">
        <v>3</v>
      </c>
      <c r="O17" s="85">
        <v>73</v>
      </c>
      <c r="P17" s="85">
        <f t="shared" si="6"/>
        <v>127750</v>
      </c>
      <c r="Q17" s="85"/>
      <c r="R17" s="85"/>
      <c r="S17" s="85">
        <f t="shared" si="7"/>
        <v>0</v>
      </c>
      <c r="T17" s="85"/>
      <c r="U17" s="85"/>
      <c r="V17" s="85"/>
    </row>
    <row r="18" spans="1:22" ht="111.95" customHeight="1">
      <c r="A18" s="23" t="s">
        <v>70</v>
      </c>
      <c r="B18" s="205">
        <f>SUM(B6:B17)</f>
        <v>1086</v>
      </c>
      <c r="C18" s="205">
        <f>SUM(C6:C17)</f>
        <v>19484</v>
      </c>
      <c r="D18" s="205">
        <f>SUM(D6:D17)</f>
        <v>34097000</v>
      </c>
      <c r="E18" s="205">
        <f t="shared" ref="E18:T18" si="10">SUM(E6:E17)</f>
        <v>839</v>
      </c>
      <c r="F18" s="205">
        <f>SUM(F6:F17)</f>
        <v>17318</v>
      </c>
      <c r="G18" s="205">
        <f>SUM(G6:G17)</f>
        <v>30306500</v>
      </c>
      <c r="H18" s="205">
        <f t="shared" si="10"/>
        <v>247</v>
      </c>
      <c r="I18" s="205">
        <f>SUM(I6:I17)</f>
        <v>2166</v>
      </c>
      <c r="J18" s="205">
        <f>SUM(J6:J17)</f>
        <v>3790500</v>
      </c>
      <c r="K18" s="205">
        <f t="shared" ref="K18" si="11">SUM(K6:K17)</f>
        <v>224</v>
      </c>
      <c r="L18" s="205">
        <f>SUM(L6:L17)</f>
        <v>1745</v>
      </c>
      <c r="M18" s="205">
        <f>SUM(M6:M17)</f>
        <v>3053750</v>
      </c>
      <c r="N18" s="205">
        <f t="shared" ref="N18" si="12">SUM(N6:N17)</f>
        <v>20</v>
      </c>
      <c r="O18" s="205">
        <f>SUM(O6:O17)</f>
        <v>396</v>
      </c>
      <c r="P18" s="205">
        <f>SUM(P6:P17)</f>
        <v>693000</v>
      </c>
      <c r="Q18" s="205">
        <f t="shared" si="10"/>
        <v>3</v>
      </c>
      <c r="R18" s="205">
        <f>SUM(R6:R17)</f>
        <v>25</v>
      </c>
      <c r="S18" s="205">
        <f>SUM(S6:S17)</f>
        <v>43750</v>
      </c>
      <c r="T18" s="205">
        <f t="shared" si="10"/>
        <v>0</v>
      </c>
      <c r="U18" s="205">
        <f>SUM(U6:U17)</f>
        <v>0</v>
      </c>
      <c r="V18" s="205">
        <f>SUM(V6:V17)</f>
        <v>0</v>
      </c>
    </row>
  </sheetData>
  <mergeCells count="13">
    <mergeCell ref="K4:M4"/>
    <mergeCell ref="N4:P4"/>
    <mergeCell ref="Q4:S4"/>
    <mergeCell ref="A1:J1"/>
    <mergeCell ref="K1:V1"/>
    <mergeCell ref="A2:V2"/>
    <mergeCell ref="A3:A5"/>
    <mergeCell ref="B3:D4"/>
    <mergeCell ref="E3:G4"/>
    <mergeCell ref="H3:J3"/>
    <mergeCell ref="K3:S3"/>
    <mergeCell ref="T3:V4"/>
    <mergeCell ref="H4:J4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4" firstPageNumber="44" pageOrder="overThenDown" orientation="portrait" useFirstPageNumber="1" r:id="rId1"/>
  <headerFooter>
    <oddFooter>&amp;C&amp;30&amp;P</oddFooter>
  </headerFooter>
  <colBreaks count="1" manualBreakCount="1">
    <brk id="10" max="34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7">
    <tabColor rgb="FF7030A0"/>
  </sheetPr>
  <dimension ref="A1:AC14"/>
  <sheetViews>
    <sheetView view="pageBreakPreview" zoomScale="40" zoomScaleSheetLayoutView="40" workbookViewId="0">
      <selection activeCell="K19" sqref="K19"/>
    </sheetView>
  </sheetViews>
  <sheetFormatPr defaultRowHeight="19.5"/>
  <cols>
    <col min="1" max="1" width="70.125" style="1" customWidth="1"/>
    <col min="2" max="3" width="70.125" style="2" customWidth="1"/>
  </cols>
  <sheetData>
    <row r="1" spans="1:29" ht="165.75" customHeight="1">
      <c r="A1" s="303" t="s">
        <v>415</v>
      </c>
      <c r="B1" s="303"/>
      <c r="C1" s="303"/>
    </row>
    <row r="2" spans="1:29" ht="39.950000000000003" customHeight="1">
      <c r="A2" s="266" t="s">
        <v>212</v>
      </c>
      <c r="B2" s="266"/>
      <c r="C2" s="266"/>
    </row>
    <row r="3" spans="1:29" ht="150.75" customHeight="1">
      <c r="A3" s="28" t="s">
        <v>213</v>
      </c>
      <c r="B3" s="28" t="s">
        <v>214</v>
      </c>
      <c r="C3" s="28" t="s">
        <v>215</v>
      </c>
    </row>
    <row r="4" spans="1:29" ht="150.75" customHeight="1">
      <c r="A4" s="47" t="s">
        <v>216</v>
      </c>
      <c r="B4" s="151">
        <v>650</v>
      </c>
      <c r="C4" s="151">
        <v>16</v>
      </c>
      <c r="AC4" t="s">
        <v>211</v>
      </c>
    </row>
    <row r="5" spans="1:29" ht="150.75" customHeight="1">
      <c r="A5" s="29" t="s">
        <v>219</v>
      </c>
      <c r="B5" s="152">
        <v>550</v>
      </c>
      <c r="C5" s="152">
        <v>13</v>
      </c>
    </row>
    <row r="6" spans="1:29" ht="150.75" customHeight="1">
      <c r="A6" s="29" t="s">
        <v>217</v>
      </c>
      <c r="B6" s="152">
        <v>450</v>
      </c>
      <c r="C6" s="152">
        <v>11</v>
      </c>
    </row>
    <row r="7" spans="1:29" ht="150.75" customHeight="1">
      <c r="A7" s="48" t="s">
        <v>218</v>
      </c>
      <c r="B7" s="153">
        <v>360</v>
      </c>
      <c r="C7" s="153">
        <v>8</v>
      </c>
    </row>
    <row r="8" spans="1:29" ht="111.95" customHeight="1">
      <c r="A8" s="17"/>
      <c r="B8" s="18"/>
      <c r="C8" s="18"/>
    </row>
    <row r="9" spans="1:29" ht="111.95" customHeight="1">
      <c r="A9" s="17"/>
      <c r="B9" s="18"/>
      <c r="C9" s="18"/>
    </row>
    <row r="10" spans="1:29" ht="111.95" customHeight="1">
      <c r="A10" s="17"/>
      <c r="B10" s="18"/>
      <c r="C10" s="18"/>
    </row>
    <row r="11" spans="1:29" ht="111.95" customHeight="1">
      <c r="A11" s="17"/>
      <c r="B11" s="18"/>
      <c r="C11" s="18"/>
    </row>
    <row r="12" spans="1:29" ht="111.95" customHeight="1">
      <c r="A12" s="17"/>
      <c r="B12" s="18"/>
      <c r="C12" s="18"/>
    </row>
    <row r="13" spans="1:29" ht="111.95" customHeight="1">
      <c r="A13" s="17"/>
      <c r="B13" s="18"/>
      <c r="C13" s="18"/>
    </row>
    <row r="14" spans="1:29" ht="111.95" customHeight="1">
      <c r="A14" s="17"/>
      <c r="B14" s="19"/>
      <c r="C14" s="19"/>
    </row>
  </sheetData>
  <mergeCells count="2">
    <mergeCell ref="A1:C1"/>
    <mergeCell ref="A2:C2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46" pageOrder="overThenDown" orientation="portrait" useFirstPageNumber="1" r:id="rId1"/>
  <headerFooter>
    <oddFooter>&amp;C&amp;30&amp;P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8"/>
  <dimension ref="A5:I22"/>
  <sheetViews>
    <sheetView view="pageBreakPreview" zoomScale="85" zoomScaleSheetLayoutView="85" workbookViewId="0">
      <selection activeCell="K19" sqref="K19"/>
    </sheetView>
  </sheetViews>
  <sheetFormatPr defaultRowHeight="20.25"/>
  <cols>
    <col min="1" max="1" width="9" style="21"/>
    <col min="2" max="2" width="7.25" style="21" customWidth="1"/>
    <col min="3" max="6" width="8.25" style="21" customWidth="1"/>
    <col min="7" max="7" width="8.25" style="20" customWidth="1"/>
  </cols>
  <sheetData>
    <row r="5" spans="1:9">
      <c r="C5" s="263"/>
      <c r="D5" s="263"/>
      <c r="E5" s="263"/>
      <c r="F5" s="263"/>
      <c r="G5" s="263"/>
    </row>
    <row r="6" spans="1:9">
      <c r="C6" s="263"/>
      <c r="D6" s="263"/>
      <c r="E6" s="263"/>
      <c r="F6" s="263"/>
      <c r="G6" s="263"/>
    </row>
    <row r="7" spans="1:9">
      <c r="C7" s="263"/>
      <c r="D7" s="263"/>
      <c r="E7" s="263"/>
      <c r="F7" s="263"/>
      <c r="G7" s="263"/>
    </row>
    <row r="8" spans="1:9" ht="21" customHeight="1">
      <c r="A8" s="264" t="s">
        <v>346</v>
      </c>
      <c r="B8" s="264"/>
      <c r="C8" s="264"/>
      <c r="D8" s="264"/>
      <c r="E8" s="264"/>
      <c r="F8" s="264"/>
      <c r="G8" s="264"/>
      <c r="H8" s="264"/>
      <c r="I8" s="264"/>
    </row>
    <row r="9" spans="1:9" ht="20.25" customHeight="1">
      <c r="A9" s="264"/>
      <c r="B9" s="264"/>
      <c r="C9" s="264"/>
      <c r="D9" s="264"/>
      <c r="E9" s="264"/>
      <c r="F9" s="264"/>
      <c r="G9" s="264"/>
      <c r="H9" s="264"/>
      <c r="I9" s="264"/>
    </row>
    <row r="10" spans="1:9" ht="30" customHeight="1">
      <c r="A10" s="264"/>
      <c r="B10" s="264"/>
      <c r="C10" s="264"/>
      <c r="D10" s="264"/>
      <c r="E10" s="264"/>
      <c r="F10" s="264"/>
      <c r="G10" s="264"/>
      <c r="H10" s="264"/>
      <c r="I10" s="264"/>
    </row>
    <row r="11" spans="1:9" ht="27.75" customHeight="1"/>
    <row r="12" spans="1:9" ht="27.75" customHeight="1"/>
    <row r="13" spans="1:9" ht="27.75" customHeight="1"/>
    <row r="14" spans="1:9" ht="30" customHeight="1"/>
    <row r="15" spans="1:9" ht="27.75" customHeight="1"/>
    <row r="16" spans="1:9" ht="27.75" customHeight="1"/>
    <row r="17" spans="7:9" ht="27.75" customHeight="1"/>
    <row r="18" spans="7:9" s="21" customFormat="1" ht="27.75" customHeight="1">
      <c r="G18" s="20"/>
      <c r="H18"/>
      <c r="I18"/>
    </row>
    <row r="19" spans="7:9" s="21" customFormat="1" ht="27.75" customHeight="1">
      <c r="G19" s="20"/>
      <c r="H19"/>
      <c r="I19"/>
    </row>
    <row r="20" spans="7:9" s="21" customFormat="1" ht="27.75" customHeight="1">
      <c r="G20" s="20"/>
      <c r="H20"/>
      <c r="I20"/>
    </row>
    <row r="21" spans="7:9" s="21" customFormat="1" ht="30" customHeight="1">
      <c r="G21" s="20"/>
      <c r="H21"/>
      <c r="I21"/>
    </row>
    <row r="22" spans="7:9" s="21" customFormat="1" ht="27.75" customHeight="1">
      <c r="G22" s="20"/>
      <c r="H22"/>
      <c r="I22"/>
    </row>
  </sheetData>
  <mergeCells count="2">
    <mergeCell ref="C5:G7"/>
    <mergeCell ref="A8:I10"/>
  </mergeCells>
  <phoneticPr fontId="2" type="noConversion"/>
  <pageMargins left="0.7" right="0.7" top="0.75" bottom="0.75" header="0.3" footer="0.3"/>
  <pageSetup paperSize="9" scale="99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9">
    <tabColor rgb="FF7030A0"/>
  </sheetPr>
  <dimension ref="A1:AG17"/>
  <sheetViews>
    <sheetView view="pageBreakPreview" topLeftCell="A7" zoomScale="40" zoomScaleSheetLayoutView="40" workbookViewId="0">
      <selection activeCell="K19" sqref="K19"/>
    </sheetView>
  </sheetViews>
  <sheetFormatPr defaultRowHeight="19.5"/>
  <cols>
    <col min="1" max="2" width="29.625" style="1" customWidth="1"/>
    <col min="3" max="7" width="29.625" style="2" customWidth="1"/>
  </cols>
  <sheetData>
    <row r="1" spans="1:33" ht="165.75" customHeight="1">
      <c r="A1" s="303" t="s">
        <v>416</v>
      </c>
      <c r="B1" s="303"/>
      <c r="C1" s="303"/>
      <c r="D1" s="303"/>
      <c r="E1" s="303"/>
      <c r="F1" s="303"/>
      <c r="G1" s="303"/>
    </row>
    <row r="2" spans="1:33" ht="39.950000000000003" customHeight="1">
      <c r="A2" s="266" t="s">
        <v>225</v>
      </c>
      <c r="B2" s="266"/>
      <c r="C2" s="266"/>
      <c r="D2" s="266"/>
      <c r="E2" s="266"/>
      <c r="F2" s="266"/>
      <c r="G2" s="266"/>
    </row>
    <row r="3" spans="1:33" ht="97.5" customHeight="1">
      <c r="A3" s="319" t="s">
        <v>100</v>
      </c>
      <c r="B3" s="317" t="s">
        <v>128</v>
      </c>
      <c r="C3" s="318"/>
      <c r="D3" s="317" t="s">
        <v>220</v>
      </c>
      <c r="E3" s="318"/>
      <c r="F3" s="317" t="s">
        <v>221</v>
      </c>
      <c r="G3" s="318"/>
    </row>
    <row r="4" spans="1:33" ht="97.5" customHeight="1">
      <c r="A4" s="320"/>
      <c r="B4" s="28" t="s">
        <v>222</v>
      </c>
      <c r="C4" s="28" t="s">
        <v>223</v>
      </c>
      <c r="D4" s="28" t="s">
        <v>222</v>
      </c>
      <c r="E4" s="28" t="s">
        <v>223</v>
      </c>
      <c r="F4" s="28" t="s">
        <v>222</v>
      </c>
      <c r="G4" s="28" t="s">
        <v>223</v>
      </c>
    </row>
    <row r="5" spans="1:33" ht="111.95" customHeight="1">
      <c r="A5" s="30" t="s">
        <v>224</v>
      </c>
      <c r="B5" s="103">
        <f>D5+F5</f>
        <v>95</v>
      </c>
      <c r="C5" s="104">
        <f>E5+G5</f>
        <v>0</v>
      </c>
      <c r="D5" s="104">
        <v>86</v>
      </c>
      <c r="E5" s="104">
        <v>0</v>
      </c>
      <c r="F5" s="104">
        <v>9</v>
      </c>
      <c r="G5" s="104">
        <v>0</v>
      </c>
      <c r="AG5" t="s">
        <v>211</v>
      </c>
    </row>
    <row r="6" spans="1:33" ht="111.95" customHeight="1">
      <c r="A6" s="17"/>
      <c r="B6" s="17"/>
      <c r="C6" s="18"/>
      <c r="D6" s="18"/>
      <c r="E6" s="18"/>
      <c r="F6" s="18"/>
      <c r="G6" s="18"/>
    </row>
    <row r="7" spans="1:33" ht="165.75" customHeight="1">
      <c r="A7" s="303" t="s">
        <v>417</v>
      </c>
      <c r="B7" s="303"/>
      <c r="C7" s="303"/>
      <c r="D7" s="303"/>
      <c r="E7" s="303"/>
      <c r="F7" s="303"/>
      <c r="G7" s="303"/>
    </row>
    <row r="8" spans="1:33" ht="99.75" customHeight="1">
      <c r="A8" s="49" t="s">
        <v>227</v>
      </c>
      <c r="B8" s="26"/>
      <c r="C8" s="26"/>
      <c r="D8" s="26"/>
      <c r="E8" s="26"/>
      <c r="F8" s="26"/>
      <c r="G8" s="26"/>
    </row>
    <row r="9" spans="1:33" ht="39.950000000000003" customHeight="1">
      <c r="A9" s="266" t="s">
        <v>225</v>
      </c>
      <c r="B9" s="266"/>
      <c r="C9" s="266"/>
      <c r="D9" s="266"/>
      <c r="E9" s="266"/>
      <c r="F9" s="266"/>
      <c r="G9" s="266"/>
    </row>
    <row r="10" spans="1:33" ht="97.5" customHeight="1">
      <c r="A10" s="28" t="s">
        <v>100</v>
      </c>
      <c r="B10" s="28" t="s">
        <v>128</v>
      </c>
      <c r="C10" s="28" t="s">
        <v>233</v>
      </c>
      <c r="D10" s="28" t="s">
        <v>235</v>
      </c>
      <c r="E10" s="28" t="s">
        <v>236</v>
      </c>
      <c r="F10" s="28" t="s">
        <v>237</v>
      </c>
      <c r="G10" s="28" t="s">
        <v>234</v>
      </c>
    </row>
    <row r="11" spans="1:33" ht="111.95" customHeight="1">
      <c r="A11" s="30" t="s">
        <v>224</v>
      </c>
      <c r="B11" s="103">
        <f>SUM(C11:G11)</f>
        <v>86</v>
      </c>
      <c r="C11" s="104">
        <v>26</v>
      </c>
      <c r="D11" s="104">
        <v>7</v>
      </c>
      <c r="E11" s="104">
        <v>29</v>
      </c>
      <c r="F11" s="104">
        <v>19</v>
      </c>
      <c r="G11" s="104">
        <v>5</v>
      </c>
    </row>
    <row r="12" spans="1:33" ht="73.5" customHeight="1">
      <c r="A12" s="17"/>
      <c r="B12" s="17"/>
      <c r="C12" s="18"/>
      <c r="D12" s="18"/>
      <c r="E12" s="18"/>
      <c r="F12" s="18"/>
      <c r="G12" s="18"/>
    </row>
    <row r="13" spans="1:33" ht="99.75" customHeight="1">
      <c r="A13" s="49" t="s">
        <v>226</v>
      </c>
      <c r="B13" s="26"/>
      <c r="C13" s="26"/>
      <c r="D13" s="26"/>
      <c r="E13" s="26"/>
      <c r="F13" s="26"/>
      <c r="G13" s="26"/>
    </row>
    <row r="14" spans="1:33" ht="39.950000000000003" customHeight="1">
      <c r="A14" s="266" t="s">
        <v>225</v>
      </c>
      <c r="B14" s="266"/>
      <c r="C14" s="266"/>
      <c r="D14" s="266"/>
      <c r="E14" s="266"/>
      <c r="F14" s="266"/>
      <c r="G14" s="266"/>
    </row>
    <row r="15" spans="1:33" ht="97.5" customHeight="1">
      <c r="A15" s="28" t="s">
        <v>100</v>
      </c>
      <c r="B15" s="28" t="s">
        <v>128</v>
      </c>
      <c r="C15" s="28" t="s">
        <v>228</v>
      </c>
      <c r="D15" s="28" t="s">
        <v>229</v>
      </c>
      <c r="E15" s="28" t="s">
        <v>230</v>
      </c>
      <c r="F15" s="28" t="s">
        <v>231</v>
      </c>
      <c r="G15" s="28" t="s">
        <v>232</v>
      </c>
    </row>
    <row r="16" spans="1:33" ht="111.95" customHeight="1">
      <c r="A16" s="30" t="s">
        <v>224</v>
      </c>
      <c r="B16" s="103">
        <f>SUM(C16:G16)</f>
        <v>86</v>
      </c>
      <c r="C16" s="104">
        <v>0</v>
      </c>
      <c r="D16" s="104">
        <v>4</v>
      </c>
      <c r="E16" s="104">
        <v>20</v>
      </c>
      <c r="F16" s="104">
        <v>32</v>
      </c>
      <c r="G16" s="104">
        <v>30</v>
      </c>
    </row>
    <row r="17" spans="1:7" ht="111.95" customHeight="1">
      <c r="A17" s="17"/>
      <c r="B17" s="17"/>
      <c r="C17" s="19"/>
      <c r="D17" s="19"/>
      <c r="E17" s="19"/>
      <c r="F17" s="19"/>
      <c r="G17" s="19"/>
    </row>
  </sheetData>
  <mergeCells count="9">
    <mergeCell ref="A14:G14"/>
    <mergeCell ref="A1:G1"/>
    <mergeCell ref="A2:G2"/>
    <mergeCell ref="A7:G7"/>
    <mergeCell ref="A9:G9"/>
    <mergeCell ref="F3:G3"/>
    <mergeCell ref="D3:E3"/>
    <mergeCell ref="B3:C3"/>
    <mergeCell ref="A3:A4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48" pageOrder="overThenDown" orientation="portrait" useFirstPageNumber="1" r:id="rId1"/>
  <headerFooter>
    <oddFooter>&amp;C&amp;30&amp;P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8">
    <tabColor rgb="FF7030A0"/>
  </sheetPr>
  <dimension ref="A1:G48"/>
  <sheetViews>
    <sheetView view="pageBreakPreview" zoomScale="40" zoomScaleSheetLayoutView="40" workbookViewId="0">
      <pane xSplit="1" ySplit="3" topLeftCell="B4" activePane="bottomRight" state="frozen"/>
      <selection activeCell="K19" sqref="K19"/>
      <selection pane="topRight" activeCell="K19" sqref="K19"/>
      <selection pane="bottomLeft" activeCell="K19" sqref="K19"/>
      <selection pane="bottomRight" activeCell="K19" sqref="K19"/>
    </sheetView>
  </sheetViews>
  <sheetFormatPr defaultRowHeight="19.5"/>
  <cols>
    <col min="1" max="1" width="18.5" style="1" customWidth="1"/>
    <col min="2" max="2" width="41" style="1" customWidth="1"/>
    <col min="3" max="3" width="43.625" style="2" customWidth="1"/>
    <col min="4" max="4" width="1.5" customWidth="1"/>
    <col min="5" max="5" width="18.5" style="1" customWidth="1"/>
    <col min="6" max="6" width="41" style="1" customWidth="1"/>
    <col min="7" max="7" width="43.625" style="2" customWidth="1"/>
  </cols>
  <sheetData>
    <row r="1" spans="1:7" ht="165.75" customHeight="1">
      <c r="A1" s="303" t="s">
        <v>298</v>
      </c>
      <c r="B1" s="303"/>
      <c r="C1" s="303"/>
      <c r="D1" s="303"/>
      <c r="E1" s="303"/>
      <c r="F1" s="303"/>
      <c r="G1" s="303"/>
    </row>
    <row r="2" spans="1:7" ht="39.950000000000003" customHeight="1">
      <c r="A2" s="310"/>
      <c r="B2" s="310"/>
      <c r="C2" s="310"/>
      <c r="E2" s="310"/>
      <c r="F2" s="310"/>
      <c r="G2" s="310"/>
    </row>
    <row r="3" spans="1:7" ht="78" customHeight="1">
      <c r="A3" s="41" t="s">
        <v>299</v>
      </c>
      <c r="B3" s="94" t="s">
        <v>601</v>
      </c>
      <c r="C3" s="41" t="s">
        <v>296</v>
      </c>
      <c r="D3" s="57"/>
      <c r="E3" s="41" t="s">
        <v>299</v>
      </c>
      <c r="F3" s="94" t="s">
        <v>602</v>
      </c>
      <c r="G3" s="41" t="s">
        <v>296</v>
      </c>
    </row>
    <row r="4" spans="1:7" s="95" customFormat="1" ht="78" customHeight="1">
      <c r="A4" s="164">
        <v>1</v>
      </c>
      <c r="B4" s="165" t="s">
        <v>439</v>
      </c>
      <c r="C4" s="164" t="s">
        <v>440</v>
      </c>
      <c r="D4" s="57"/>
      <c r="E4" s="166">
        <v>28</v>
      </c>
      <c r="F4" s="167" t="s">
        <v>483</v>
      </c>
      <c r="G4" s="166" t="s">
        <v>484</v>
      </c>
    </row>
    <row r="5" spans="1:7" s="95" customFormat="1" ht="78" customHeight="1">
      <c r="A5" s="166">
        <v>2</v>
      </c>
      <c r="B5" s="167" t="s">
        <v>441</v>
      </c>
      <c r="C5" s="166" t="s">
        <v>442</v>
      </c>
      <c r="D5" s="57"/>
      <c r="E5" s="166">
        <v>29</v>
      </c>
      <c r="F5" s="167" t="s">
        <v>485</v>
      </c>
      <c r="G5" s="166" t="s">
        <v>486</v>
      </c>
    </row>
    <row r="6" spans="1:7" s="95" customFormat="1" ht="78" customHeight="1">
      <c r="A6" s="166">
        <v>3</v>
      </c>
      <c r="B6" s="167" t="s">
        <v>443</v>
      </c>
      <c r="C6" s="166" t="s">
        <v>444</v>
      </c>
      <c r="D6" s="57"/>
      <c r="E6" s="166">
        <v>30</v>
      </c>
      <c r="F6" s="167" t="s">
        <v>487</v>
      </c>
      <c r="G6" s="166"/>
    </row>
    <row r="7" spans="1:7" s="95" customFormat="1" ht="78" customHeight="1">
      <c r="A7" s="166">
        <v>4</v>
      </c>
      <c r="B7" s="167" t="s">
        <v>445</v>
      </c>
      <c r="C7" s="166" t="s">
        <v>446</v>
      </c>
      <c r="D7" s="57"/>
      <c r="E7" s="166">
        <v>32</v>
      </c>
      <c r="F7" s="167" t="s">
        <v>488</v>
      </c>
      <c r="G7" s="166" t="s">
        <v>489</v>
      </c>
    </row>
    <row r="8" spans="1:7" s="95" customFormat="1" ht="78" customHeight="1">
      <c r="A8" s="166">
        <v>6</v>
      </c>
      <c r="B8" s="167" t="s">
        <v>447</v>
      </c>
      <c r="C8" s="166" t="s">
        <v>448</v>
      </c>
      <c r="D8" s="57"/>
      <c r="E8" s="166">
        <v>33</v>
      </c>
      <c r="F8" s="167" t="s">
        <v>490</v>
      </c>
      <c r="G8" s="166" t="s">
        <v>491</v>
      </c>
    </row>
    <row r="9" spans="1:7" s="95" customFormat="1" ht="78" customHeight="1">
      <c r="A9" s="166">
        <v>7</v>
      </c>
      <c r="B9" s="167" t="s">
        <v>449</v>
      </c>
      <c r="C9" s="166" t="s">
        <v>450</v>
      </c>
      <c r="D9" s="57"/>
      <c r="E9" s="166">
        <v>34</v>
      </c>
      <c r="F9" s="167" t="s">
        <v>492</v>
      </c>
      <c r="G9" s="166" t="s">
        <v>493</v>
      </c>
    </row>
    <row r="10" spans="1:7" s="95" customFormat="1" ht="78" customHeight="1">
      <c r="A10" s="166">
        <v>8</v>
      </c>
      <c r="B10" s="167" t="s">
        <v>451</v>
      </c>
      <c r="C10" s="166" t="s">
        <v>452</v>
      </c>
      <c r="D10" s="57"/>
      <c r="E10" s="166">
        <v>35</v>
      </c>
      <c r="F10" s="167" t="s">
        <v>494</v>
      </c>
      <c r="G10" s="166"/>
    </row>
    <row r="11" spans="1:7" s="95" customFormat="1" ht="78" customHeight="1">
      <c r="A11" s="166">
        <v>9</v>
      </c>
      <c r="B11" s="167" t="s">
        <v>453</v>
      </c>
      <c r="C11" s="166" t="s">
        <v>454</v>
      </c>
      <c r="D11" s="57"/>
      <c r="E11" s="166">
        <v>36</v>
      </c>
      <c r="F11" s="167" t="s">
        <v>495</v>
      </c>
      <c r="G11" s="166" t="s">
        <v>496</v>
      </c>
    </row>
    <row r="12" spans="1:7" s="95" customFormat="1" ht="78" customHeight="1">
      <c r="A12" s="166">
        <v>10</v>
      </c>
      <c r="B12" s="167" t="s">
        <v>455</v>
      </c>
      <c r="C12" s="166" t="s">
        <v>456</v>
      </c>
      <c r="D12" s="57"/>
      <c r="E12" s="166">
        <v>37</v>
      </c>
      <c r="F12" s="167" t="s">
        <v>497</v>
      </c>
      <c r="G12" s="166" t="s">
        <v>498</v>
      </c>
    </row>
    <row r="13" spans="1:7" s="95" customFormat="1" ht="78" customHeight="1">
      <c r="A13" s="166">
        <v>11</v>
      </c>
      <c r="B13" s="167" t="s">
        <v>457</v>
      </c>
      <c r="C13" s="166" t="s">
        <v>458</v>
      </c>
      <c r="D13" s="57"/>
      <c r="E13" s="166">
        <v>38</v>
      </c>
      <c r="F13" s="167" t="s">
        <v>499</v>
      </c>
      <c r="G13" s="166" t="s">
        <v>500</v>
      </c>
    </row>
    <row r="14" spans="1:7" s="95" customFormat="1" ht="78" customHeight="1">
      <c r="A14" s="166">
        <v>12</v>
      </c>
      <c r="B14" s="167" t="s">
        <v>459</v>
      </c>
      <c r="C14" s="166" t="s">
        <v>460</v>
      </c>
      <c r="D14" s="57"/>
      <c r="E14" s="166">
        <v>39</v>
      </c>
      <c r="F14" s="167" t="s">
        <v>501</v>
      </c>
      <c r="G14" s="166" t="s">
        <v>502</v>
      </c>
    </row>
    <row r="15" spans="1:7" s="95" customFormat="1" ht="78" customHeight="1">
      <c r="A15" s="166">
        <v>13</v>
      </c>
      <c r="B15" s="167" t="s">
        <v>461</v>
      </c>
      <c r="C15" s="166" t="s">
        <v>462</v>
      </c>
      <c r="D15" s="57"/>
      <c r="E15" s="166">
        <v>40</v>
      </c>
      <c r="F15" s="167" t="s">
        <v>503</v>
      </c>
      <c r="G15" s="166" t="s">
        <v>504</v>
      </c>
    </row>
    <row r="16" spans="1:7" s="95" customFormat="1" ht="78" customHeight="1">
      <c r="A16" s="166">
        <v>14</v>
      </c>
      <c r="B16" s="167" t="s">
        <v>463</v>
      </c>
      <c r="C16" s="166" t="s">
        <v>464</v>
      </c>
      <c r="D16" s="57"/>
      <c r="E16" s="166">
        <v>42</v>
      </c>
      <c r="F16" s="167" t="s">
        <v>505</v>
      </c>
      <c r="G16" s="166" t="s">
        <v>506</v>
      </c>
    </row>
    <row r="17" spans="1:7" s="95" customFormat="1" ht="78" customHeight="1">
      <c r="A17" s="166">
        <v>15</v>
      </c>
      <c r="B17" s="167" t="s">
        <v>465</v>
      </c>
      <c r="C17" s="166" t="s">
        <v>466</v>
      </c>
      <c r="D17" s="57"/>
      <c r="E17" s="166">
        <v>44</v>
      </c>
      <c r="F17" s="167" t="s">
        <v>507</v>
      </c>
      <c r="G17" s="166" t="s">
        <v>508</v>
      </c>
    </row>
    <row r="18" spans="1:7" s="95" customFormat="1" ht="78" customHeight="1">
      <c r="A18" s="166">
        <v>17</v>
      </c>
      <c r="B18" s="167" t="s">
        <v>467</v>
      </c>
      <c r="C18" s="166" t="s">
        <v>468</v>
      </c>
      <c r="D18" s="57"/>
      <c r="E18" s="166">
        <v>45</v>
      </c>
      <c r="F18" s="167" t="s">
        <v>509</v>
      </c>
      <c r="G18" s="166" t="s">
        <v>510</v>
      </c>
    </row>
    <row r="19" spans="1:7" s="95" customFormat="1" ht="78" customHeight="1">
      <c r="A19" s="166">
        <v>18</v>
      </c>
      <c r="B19" s="167" t="s">
        <v>469</v>
      </c>
      <c r="C19" s="166" t="s">
        <v>470</v>
      </c>
      <c r="D19" s="57"/>
      <c r="E19" s="166">
        <v>47</v>
      </c>
      <c r="F19" s="167" t="s">
        <v>511</v>
      </c>
      <c r="G19" s="166" t="s">
        <v>512</v>
      </c>
    </row>
    <row r="20" spans="1:7" s="95" customFormat="1" ht="78" customHeight="1">
      <c r="A20" s="166">
        <v>21</v>
      </c>
      <c r="B20" s="167" t="s">
        <v>471</v>
      </c>
      <c r="C20" s="166" t="s">
        <v>472</v>
      </c>
      <c r="D20" s="57"/>
      <c r="E20" s="166">
        <v>48</v>
      </c>
      <c r="F20" s="167" t="s">
        <v>513</v>
      </c>
      <c r="G20" s="166" t="s">
        <v>514</v>
      </c>
    </row>
    <row r="21" spans="1:7" s="95" customFormat="1" ht="78" customHeight="1">
      <c r="A21" s="166">
        <v>22</v>
      </c>
      <c r="B21" s="167" t="s">
        <v>473</v>
      </c>
      <c r="C21" s="166" t="s">
        <v>474</v>
      </c>
      <c r="D21" s="57"/>
      <c r="E21" s="166">
        <v>49</v>
      </c>
      <c r="F21" s="167" t="s">
        <v>515</v>
      </c>
      <c r="G21" s="166" t="s">
        <v>516</v>
      </c>
    </row>
    <row r="22" spans="1:7" s="95" customFormat="1" ht="78" customHeight="1">
      <c r="A22" s="166">
        <v>23</v>
      </c>
      <c r="B22" s="167" t="s">
        <v>475</v>
      </c>
      <c r="C22" s="166" t="s">
        <v>476</v>
      </c>
      <c r="D22" s="57"/>
      <c r="E22" s="166">
        <v>51</v>
      </c>
      <c r="F22" s="167" t="s">
        <v>517</v>
      </c>
      <c r="G22" s="166" t="s">
        <v>518</v>
      </c>
    </row>
    <row r="23" spans="1:7" s="95" customFormat="1" ht="78" customHeight="1">
      <c r="A23" s="166">
        <v>24</v>
      </c>
      <c r="B23" s="167" t="s">
        <v>477</v>
      </c>
      <c r="C23" s="166" t="s">
        <v>478</v>
      </c>
      <c r="D23" s="57"/>
      <c r="E23" s="166">
        <v>52</v>
      </c>
      <c r="F23" s="167" t="s">
        <v>519</v>
      </c>
      <c r="G23" s="166" t="s">
        <v>437</v>
      </c>
    </row>
    <row r="24" spans="1:7" s="95" customFormat="1" ht="78" customHeight="1">
      <c r="A24" s="166">
        <v>25</v>
      </c>
      <c r="B24" s="167" t="s">
        <v>479</v>
      </c>
      <c r="C24" s="166" t="s">
        <v>480</v>
      </c>
      <c r="D24" s="57"/>
      <c r="E24" s="166">
        <v>53</v>
      </c>
      <c r="F24" s="167" t="s">
        <v>520</v>
      </c>
      <c r="G24" s="166" t="s">
        <v>521</v>
      </c>
    </row>
    <row r="25" spans="1:7" s="95" customFormat="1" ht="78" customHeight="1">
      <c r="A25" s="169">
        <v>27</v>
      </c>
      <c r="B25" s="170" t="s">
        <v>481</v>
      </c>
      <c r="C25" s="169" t="s">
        <v>482</v>
      </c>
      <c r="D25" s="168"/>
      <c r="E25" s="169">
        <v>54</v>
      </c>
      <c r="F25" s="170" t="s">
        <v>522</v>
      </c>
      <c r="G25" s="169" t="s">
        <v>523</v>
      </c>
    </row>
    <row r="26" spans="1:7" s="95" customFormat="1" ht="78" customHeight="1">
      <c r="A26" s="164">
        <v>55</v>
      </c>
      <c r="B26" s="165" t="s">
        <v>524</v>
      </c>
      <c r="C26" s="164" t="s">
        <v>525</v>
      </c>
      <c r="D26" s="57"/>
      <c r="E26" s="166">
        <v>88</v>
      </c>
      <c r="F26" s="167" t="s">
        <v>566</v>
      </c>
      <c r="G26" s="166" t="s">
        <v>567</v>
      </c>
    </row>
    <row r="27" spans="1:7" s="95" customFormat="1" ht="78" customHeight="1">
      <c r="A27" s="166">
        <v>56</v>
      </c>
      <c r="B27" s="167" t="s">
        <v>526</v>
      </c>
      <c r="C27" s="166" t="s">
        <v>527</v>
      </c>
      <c r="D27" s="57"/>
      <c r="E27" s="166">
        <v>89</v>
      </c>
      <c r="F27" s="167" t="s">
        <v>507</v>
      </c>
      <c r="G27" s="166" t="s">
        <v>568</v>
      </c>
    </row>
    <row r="28" spans="1:7" s="95" customFormat="1" ht="78" customHeight="1">
      <c r="A28" s="166">
        <v>57</v>
      </c>
      <c r="B28" s="167" t="s">
        <v>528</v>
      </c>
      <c r="C28" s="166" t="s">
        <v>529</v>
      </c>
      <c r="D28" s="57"/>
      <c r="E28" s="166">
        <v>90</v>
      </c>
      <c r="F28" s="167" t="s">
        <v>569</v>
      </c>
      <c r="G28" s="166" t="s">
        <v>570</v>
      </c>
    </row>
    <row r="29" spans="1:7" s="95" customFormat="1" ht="78" customHeight="1">
      <c r="A29" s="166">
        <v>59</v>
      </c>
      <c r="B29" s="167" t="s">
        <v>530</v>
      </c>
      <c r="C29" s="166" t="s">
        <v>531</v>
      </c>
      <c r="D29" s="57"/>
      <c r="E29" s="166">
        <v>91</v>
      </c>
      <c r="F29" s="167" t="s">
        <v>571</v>
      </c>
      <c r="G29" s="166" t="s">
        <v>572</v>
      </c>
    </row>
    <row r="30" spans="1:7" s="95" customFormat="1" ht="78" customHeight="1">
      <c r="A30" s="166">
        <v>60</v>
      </c>
      <c r="B30" s="167" t="s">
        <v>532</v>
      </c>
      <c r="C30" s="166" t="s">
        <v>533</v>
      </c>
      <c r="D30" s="57"/>
      <c r="E30" s="166">
        <v>92</v>
      </c>
      <c r="F30" s="167" t="s">
        <v>573</v>
      </c>
      <c r="G30" s="166" t="s">
        <v>574</v>
      </c>
    </row>
    <row r="31" spans="1:7" s="95" customFormat="1" ht="78" customHeight="1">
      <c r="A31" s="166">
        <v>61</v>
      </c>
      <c r="B31" s="167" t="s">
        <v>534</v>
      </c>
      <c r="C31" s="166" t="s">
        <v>535</v>
      </c>
      <c r="D31" s="57"/>
      <c r="E31" s="166">
        <v>93</v>
      </c>
      <c r="F31" s="167" t="s">
        <v>575</v>
      </c>
      <c r="G31" s="166" t="s">
        <v>576</v>
      </c>
    </row>
    <row r="32" spans="1:7" s="95" customFormat="1" ht="78" customHeight="1">
      <c r="A32" s="166">
        <v>63</v>
      </c>
      <c r="B32" s="167" t="s">
        <v>536</v>
      </c>
      <c r="C32" s="166" t="s">
        <v>456</v>
      </c>
      <c r="D32" s="57"/>
      <c r="E32" s="166">
        <v>94</v>
      </c>
      <c r="F32" s="167" t="s">
        <v>577</v>
      </c>
      <c r="G32" s="166" t="s">
        <v>576</v>
      </c>
    </row>
    <row r="33" spans="1:7" s="95" customFormat="1" ht="78" customHeight="1">
      <c r="A33" s="166">
        <v>64</v>
      </c>
      <c r="B33" s="167" t="s">
        <v>537</v>
      </c>
      <c r="C33" s="166" t="s">
        <v>538</v>
      </c>
      <c r="D33" s="57"/>
      <c r="E33" s="166">
        <v>95</v>
      </c>
      <c r="F33" s="167" t="s">
        <v>578</v>
      </c>
      <c r="G33" s="166" t="s">
        <v>579</v>
      </c>
    </row>
    <row r="34" spans="1:7" s="95" customFormat="1" ht="78" customHeight="1">
      <c r="A34" s="166">
        <v>65</v>
      </c>
      <c r="B34" s="167" t="s">
        <v>539</v>
      </c>
      <c r="C34" s="166" t="s">
        <v>540</v>
      </c>
      <c r="D34" s="57"/>
      <c r="E34" s="166">
        <v>96</v>
      </c>
      <c r="F34" s="167" t="s">
        <v>580</v>
      </c>
      <c r="G34" s="166" t="s">
        <v>437</v>
      </c>
    </row>
    <row r="35" spans="1:7" s="95" customFormat="1" ht="78" customHeight="1">
      <c r="A35" s="166">
        <v>66</v>
      </c>
      <c r="B35" s="167" t="s">
        <v>541</v>
      </c>
      <c r="C35" s="166" t="s">
        <v>542</v>
      </c>
      <c r="D35" s="57"/>
      <c r="E35" s="166">
        <v>97</v>
      </c>
      <c r="F35" s="167" t="s">
        <v>581</v>
      </c>
      <c r="G35" s="166" t="s">
        <v>582</v>
      </c>
    </row>
    <row r="36" spans="1:7" s="95" customFormat="1" ht="78" customHeight="1">
      <c r="A36" s="166">
        <v>67</v>
      </c>
      <c r="B36" s="167" t="s">
        <v>543</v>
      </c>
      <c r="C36" s="166" t="s">
        <v>544</v>
      </c>
      <c r="D36" s="57"/>
      <c r="E36" s="166">
        <v>98</v>
      </c>
      <c r="F36" s="167" t="s">
        <v>583</v>
      </c>
      <c r="G36" s="166" t="s">
        <v>584</v>
      </c>
    </row>
    <row r="37" spans="1:7" s="95" customFormat="1" ht="78" customHeight="1">
      <c r="A37" s="166">
        <v>70</v>
      </c>
      <c r="B37" s="167" t="s">
        <v>545</v>
      </c>
      <c r="C37" s="166" t="s">
        <v>521</v>
      </c>
      <c r="D37" s="57"/>
      <c r="E37" s="166">
        <v>100</v>
      </c>
      <c r="F37" s="167" t="s">
        <v>585</v>
      </c>
      <c r="G37" s="166" t="s">
        <v>586</v>
      </c>
    </row>
    <row r="38" spans="1:7" s="95" customFormat="1" ht="78" customHeight="1">
      <c r="A38" s="166">
        <v>71</v>
      </c>
      <c r="B38" s="167" t="s">
        <v>546</v>
      </c>
      <c r="C38" s="166" t="s">
        <v>547</v>
      </c>
      <c r="D38" s="57"/>
      <c r="E38" s="166">
        <v>101</v>
      </c>
      <c r="F38" s="167" t="s">
        <v>587</v>
      </c>
      <c r="G38" s="166" t="s">
        <v>588</v>
      </c>
    </row>
    <row r="39" spans="1:7" s="95" customFormat="1" ht="78" customHeight="1">
      <c r="A39" s="166">
        <v>74</v>
      </c>
      <c r="B39" s="167" t="s">
        <v>548</v>
      </c>
      <c r="C39" s="166" t="s">
        <v>549</v>
      </c>
      <c r="D39" s="57"/>
      <c r="E39" s="166">
        <v>102</v>
      </c>
      <c r="F39" s="167" t="s">
        <v>589</v>
      </c>
      <c r="G39" s="166" t="s">
        <v>590</v>
      </c>
    </row>
    <row r="40" spans="1:7" s="95" customFormat="1" ht="78" customHeight="1">
      <c r="A40" s="166">
        <v>75</v>
      </c>
      <c r="B40" s="167" t="s">
        <v>550</v>
      </c>
      <c r="C40" s="166" t="s">
        <v>551</v>
      </c>
      <c r="D40" s="57"/>
      <c r="E40" s="166">
        <v>103</v>
      </c>
      <c r="F40" s="167" t="s">
        <v>591</v>
      </c>
      <c r="G40" s="166" t="s">
        <v>576</v>
      </c>
    </row>
    <row r="41" spans="1:7" s="95" customFormat="1" ht="78" customHeight="1">
      <c r="A41" s="166">
        <v>76</v>
      </c>
      <c r="B41" s="167" t="s">
        <v>552</v>
      </c>
      <c r="C41" s="166" t="s">
        <v>553</v>
      </c>
      <c r="D41" s="57"/>
      <c r="E41" s="166">
        <v>104</v>
      </c>
      <c r="F41" s="167" t="s">
        <v>592</v>
      </c>
      <c r="G41" s="166" t="s">
        <v>593</v>
      </c>
    </row>
    <row r="42" spans="1:7" s="95" customFormat="1" ht="78" customHeight="1">
      <c r="A42" s="166">
        <v>78</v>
      </c>
      <c r="B42" s="167" t="s">
        <v>554</v>
      </c>
      <c r="C42" s="166"/>
      <c r="D42" s="57"/>
      <c r="E42" s="166">
        <v>106</v>
      </c>
      <c r="F42" s="167" t="s">
        <v>594</v>
      </c>
      <c r="G42" s="166" t="s">
        <v>595</v>
      </c>
    </row>
    <row r="43" spans="1:7" s="95" customFormat="1" ht="78" customHeight="1">
      <c r="A43" s="166">
        <v>81</v>
      </c>
      <c r="B43" s="167" t="s">
        <v>555</v>
      </c>
      <c r="C43" s="166" t="s">
        <v>531</v>
      </c>
      <c r="D43" s="57"/>
      <c r="E43" s="166">
        <v>107</v>
      </c>
      <c r="F43" s="167" t="s">
        <v>596</v>
      </c>
      <c r="G43" s="166" t="s">
        <v>597</v>
      </c>
    </row>
    <row r="44" spans="1:7" s="95" customFormat="1" ht="78" customHeight="1">
      <c r="A44" s="166">
        <v>82</v>
      </c>
      <c r="B44" s="167" t="s">
        <v>556</v>
      </c>
      <c r="C44" s="166" t="s">
        <v>557</v>
      </c>
      <c r="D44" s="57"/>
      <c r="E44" s="166">
        <v>108</v>
      </c>
      <c r="F44" s="167" t="s">
        <v>598</v>
      </c>
      <c r="G44" s="166" t="s">
        <v>599</v>
      </c>
    </row>
    <row r="45" spans="1:7" s="95" customFormat="1" ht="78" customHeight="1">
      <c r="A45" s="166">
        <v>83</v>
      </c>
      <c r="B45" s="167" t="s">
        <v>558</v>
      </c>
      <c r="C45" s="166" t="s">
        <v>559</v>
      </c>
      <c r="D45" s="57"/>
      <c r="E45" s="166"/>
      <c r="F45" s="167"/>
      <c r="G45" s="166"/>
    </row>
    <row r="46" spans="1:7" s="95" customFormat="1" ht="78" customHeight="1">
      <c r="A46" s="166">
        <v>85</v>
      </c>
      <c r="B46" s="167" t="s">
        <v>560</v>
      </c>
      <c r="C46" s="166" t="s">
        <v>561</v>
      </c>
      <c r="D46" s="57"/>
      <c r="E46" s="166"/>
      <c r="F46" s="167"/>
      <c r="G46" s="166"/>
    </row>
    <row r="47" spans="1:7" s="95" customFormat="1" ht="78" customHeight="1">
      <c r="A47" s="166">
        <v>86</v>
      </c>
      <c r="B47" s="167" t="s">
        <v>562</v>
      </c>
      <c r="C47" s="166" t="s">
        <v>563</v>
      </c>
      <c r="D47" s="57"/>
      <c r="E47" s="96"/>
      <c r="F47" s="97"/>
      <c r="G47" s="96"/>
    </row>
    <row r="48" spans="1:7" s="95" customFormat="1" ht="78" customHeight="1">
      <c r="A48" s="169">
        <v>87</v>
      </c>
      <c r="B48" s="170" t="s">
        <v>564</v>
      </c>
      <c r="C48" s="169" t="s">
        <v>565</v>
      </c>
      <c r="D48" s="105"/>
      <c r="E48" s="106" t="s">
        <v>345</v>
      </c>
      <c r="F48" s="106" t="s">
        <v>600</v>
      </c>
      <c r="G48" s="106"/>
    </row>
  </sheetData>
  <mergeCells count="3">
    <mergeCell ref="A1:G1"/>
    <mergeCell ref="A2:C2"/>
    <mergeCell ref="E2:G2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49" pageOrder="overThenDown" orientation="portrait" useFirstPageNumber="1" r:id="rId1"/>
  <headerFooter>
    <oddFooter>&amp;C&amp;30&amp;P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9">
    <tabColor rgb="FF7030A0"/>
  </sheetPr>
  <dimension ref="A1:C23"/>
  <sheetViews>
    <sheetView view="pageBreakPreview" zoomScale="40" zoomScaleSheetLayoutView="40" workbookViewId="0">
      <selection activeCell="J6" sqref="J6"/>
    </sheetView>
  </sheetViews>
  <sheetFormatPr defaultRowHeight="19.5"/>
  <cols>
    <col min="1" max="1" width="44.625" style="1" customWidth="1"/>
    <col min="2" max="2" width="101" style="1" customWidth="1"/>
    <col min="3" max="3" width="63.75" style="1" customWidth="1"/>
  </cols>
  <sheetData>
    <row r="1" spans="1:3" ht="165.75" customHeight="1">
      <c r="A1" s="303" t="s">
        <v>300</v>
      </c>
      <c r="B1" s="303"/>
      <c r="C1" s="303"/>
    </row>
    <row r="2" spans="1:3" ht="39.950000000000003" customHeight="1">
      <c r="A2" s="266"/>
      <c r="B2" s="266"/>
      <c r="C2" s="266"/>
    </row>
    <row r="3" spans="1:3" ht="90" customHeight="1">
      <c r="A3" s="28" t="s">
        <v>309</v>
      </c>
      <c r="B3" s="28" t="s">
        <v>310</v>
      </c>
      <c r="C3" s="28" t="s">
        <v>296</v>
      </c>
    </row>
    <row r="4" spans="1:3" ht="90" customHeight="1">
      <c r="A4" s="51">
        <v>201</v>
      </c>
      <c r="B4" s="54" t="s">
        <v>301</v>
      </c>
      <c r="C4" s="51" t="s">
        <v>311</v>
      </c>
    </row>
    <row r="5" spans="1:3" ht="90" customHeight="1">
      <c r="A5" s="52">
        <v>206</v>
      </c>
      <c r="B5" s="55" t="s">
        <v>302</v>
      </c>
      <c r="C5" s="52" t="s">
        <v>312</v>
      </c>
    </row>
    <row r="6" spans="1:3" ht="90" customHeight="1">
      <c r="A6" s="52">
        <v>208</v>
      </c>
      <c r="B6" s="55" t="s">
        <v>303</v>
      </c>
      <c r="C6" s="52" t="s">
        <v>360</v>
      </c>
    </row>
    <row r="7" spans="1:3" ht="90" customHeight="1">
      <c r="A7" s="132">
        <v>210</v>
      </c>
      <c r="B7" s="133" t="s">
        <v>358</v>
      </c>
      <c r="C7" s="132" t="s">
        <v>359</v>
      </c>
    </row>
    <row r="8" spans="1:3" ht="90" customHeight="1">
      <c r="A8" s="52">
        <v>216</v>
      </c>
      <c r="B8" s="55" t="s">
        <v>304</v>
      </c>
      <c r="C8" s="52" t="s">
        <v>313</v>
      </c>
    </row>
    <row r="9" spans="1:3" ht="90" customHeight="1">
      <c r="A9" s="52">
        <v>232</v>
      </c>
      <c r="B9" s="55" t="s">
        <v>305</v>
      </c>
      <c r="C9" s="52" t="s">
        <v>314</v>
      </c>
    </row>
    <row r="10" spans="1:3" ht="90" customHeight="1">
      <c r="A10" s="52">
        <v>233</v>
      </c>
      <c r="B10" s="55" t="s">
        <v>306</v>
      </c>
      <c r="C10" s="52" t="s">
        <v>278</v>
      </c>
    </row>
    <row r="11" spans="1:3" ht="90" customHeight="1">
      <c r="A11" s="52">
        <v>235</v>
      </c>
      <c r="B11" s="55" t="s">
        <v>307</v>
      </c>
      <c r="C11" s="52" t="s">
        <v>360</v>
      </c>
    </row>
    <row r="12" spans="1:3" ht="90" customHeight="1">
      <c r="A12" s="53">
        <v>236</v>
      </c>
      <c r="B12" s="56" t="s">
        <v>308</v>
      </c>
      <c r="C12" s="53" t="s">
        <v>313</v>
      </c>
    </row>
    <row r="13" spans="1:3" ht="73.5" customHeight="1">
      <c r="A13" s="17"/>
      <c r="B13" s="17"/>
      <c r="C13" s="17"/>
    </row>
    <row r="14" spans="1:3" ht="73.5" customHeight="1">
      <c r="A14" s="17"/>
      <c r="B14" s="17"/>
      <c r="C14" s="17"/>
    </row>
    <row r="15" spans="1:3" ht="73.5" customHeight="1">
      <c r="A15" s="17"/>
      <c r="B15" s="17"/>
      <c r="C15" s="17"/>
    </row>
    <row r="16" spans="1:3" ht="73.5" customHeight="1">
      <c r="A16" s="17"/>
      <c r="B16" s="17"/>
      <c r="C16" s="17"/>
    </row>
    <row r="17" spans="1:3" ht="73.5" customHeight="1">
      <c r="A17" s="17"/>
      <c r="B17" s="17"/>
      <c r="C17" s="17"/>
    </row>
    <row r="18" spans="1:3" ht="73.5" customHeight="1">
      <c r="A18" s="17"/>
      <c r="B18" s="17"/>
      <c r="C18" s="17"/>
    </row>
    <row r="19" spans="1:3" ht="73.5" customHeight="1">
      <c r="A19" s="17"/>
      <c r="B19" s="17"/>
      <c r="C19" s="17"/>
    </row>
    <row r="20" spans="1:3" ht="73.5" customHeight="1">
      <c r="A20" s="17"/>
      <c r="B20" s="17"/>
      <c r="C20" s="17"/>
    </row>
    <row r="21" spans="1:3" ht="73.5" customHeight="1">
      <c r="A21" s="17"/>
      <c r="B21" s="17"/>
      <c r="C21" s="17"/>
    </row>
    <row r="22" spans="1:3" ht="111.95" customHeight="1">
      <c r="A22" s="17"/>
      <c r="B22" s="17"/>
      <c r="C22" s="17"/>
    </row>
    <row r="23" spans="1:3" ht="31.5">
      <c r="A23" s="17"/>
      <c r="B23" s="17"/>
      <c r="C23" s="17"/>
    </row>
  </sheetData>
  <mergeCells count="2">
    <mergeCell ref="A1:C1"/>
    <mergeCell ref="A2:C2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51" pageOrder="overThenDown" orientation="portrait" useFirstPageNumber="1" r:id="rId1"/>
  <headerFooter>
    <oddFooter>&amp;C&amp;30&amp;P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0">
    <tabColor rgb="FF7030A0"/>
  </sheetPr>
  <dimension ref="A1:Z13"/>
  <sheetViews>
    <sheetView view="pageBreakPreview" zoomScale="40" zoomScaleSheetLayoutView="40" workbookViewId="0">
      <selection activeCell="K19" sqref="K19"/>
    </sheetView>
  </sheetViews>
  <sheetFormatPr defaultRowHeight="19.5"/>
  <cols>
    <col min="1" max="1" width="15.625" style="1" customWidth="1"/>
    <col min="2" max="2" width="34.125" style="1" customWidth="1"/>
    <col min="3" max="6" width="26.5" style="1" customWidth="1"/>
    <col min="7" max="8" width="26.5" style="2" customWidth="1"/>
  </cols>
  <sheetData>
    <row r="1" spans="1:26" ht="165.75" customHeight="1">
      <c r="A1" s="322" t="s">
        <v>418</v>
      </c>
      <c r="B1" s="322"/>
      <c r="C1" s="322"/>
      <c r="D1" s="322"/>
      <c r="E1" s="322"/>
      <c r="F1" s="322"/>
      <c r="G1" s="322"/>
      <c r="H1" s="322"/>
    </row>
    <row r="2" spans="1:26" ht="39.950000000000003" customHeight="1">
      <c r="A2" s="266" t="s">
        <v>238</v>
      </c>
      <c r="B2" s="266"/>
      <c r="C2" s="266"/>
      <c r="D2" s="266"/>
      <c r="E2" s="266"/>
      <c r="F2" s="266"/>
      <c r="G2" s="266"/>
      <c r="H2" s="266"/>
    </row>
    <row r="3" spans="1:26" ht="97.5" customHeight="1">
      <c r="A3" s="323" t="s">
        <v>100</v>
      </c>
      <c r="B3" s="324"/>
      <c r="C3" s="317" t="s">
        <v>239</v>
      </c>
      <c r="D3" s="318"/>
      <c r="E3" s="317" t="s">
        <v>240</v>
      </c>
      <c r="F3" s="318"/>
      <c r="G3" s="317" t="s">
        <v>241</v>
      </c>
      <c r="H3" s="318"/>
    </row>
    <row r="4" spans="1:26" ht="97.5" customHeight="1">
      <c r="A4" s="325"/>
      <c r="B4" s="326"/>
      <c r="C4" s="50" t="s">
        <v>245</v>
      </c>
      <c r="D4" s="50" t="s">
        <v>246</v>
      </c>
      <c r="E4" s="50" t="s">
        <v>245</v>
      </c>
      <c r="F4" s="50" t="s">
        <v>246</v>
      </c>
      <c r="G4" s="50" t="s">
        <v>245</v>
      </c>
      <c r="H4" s="50" t="s">
        <v>246</v>
      </c>
    </row>
    <row r="5" spans="1:26" ht="246.75" customHeight="1">
      <c r="A5" s="321" t="s">
        <v>242</v>
      </c>
      <c r="B5" s="30" t="s">
        <v>244</v>
      </c>
      <c r="C5" s="88">
        <v>6904</v>
      </c>
      <c r="D5" s="88">
        <v>15399</v>
      </c>
      <c r="E5" s="88">
        <v>1680</v>
      </c>
      <c r="F5" s="88">
        <v>3360</v>
      </c>
      <c r="G5" s="89">
        <v>75</v>
      </c>
      <c r="H5" s="89">
        <v>575</v>
      </c>
      <c r="Z5" t="s">
        <v>211</v>
      </c>
    </row>
    <row r="6" spans="1:26" ht="246.75" customHeight="1">
      <c r="A6" s="321"/>
      <c r="B6" s="30" t="s">
        <v>221</v>
      </c>
      <c r="C6" s="88">
        <v>1462</v>
      </c>
      <c r="D6" s="88">
        <v>6.6070000000000002</v>
      </c>
      <c r="E6" s="88">
        <v>391</v>
      </c>
      <c r="F6" s="88">
        <v>1240</v>
      </c>
      <c r="G6" s="89">
        <v>163</v>
      </c>
      <c r="H6" s="89">
        <v>406</v>
      </c>
    </row>
    <row r="7" spans="1:26" ht="246.75" customHeight="1">
      <c r="A7" s="321" t="s">
        <v>243</v>
      </c>
      <c r="B7" s="30" t="s">
        <v>244</v>
      </c>
      <c r="C7" s="88" t="s">
        <v>437</v>
      </c>
      <c r="D7" s="88" t="s">
        <v>437</v>
      </c>
      <c r="E7" s="88" t="s">
        <v>437</v>
      </c>
      <c r="F7" s="88" t="s">
        <v>437</v>
      </c>
      <c r="G7" s="89" t="s">
        <v>437</v>
      </c>
      <c r="H7" s="89" t="s">
        <v>437</v>
      </c>
    </row>
    <row r="8" spans="1:26" ht="246.75" customHeight="1">
      <c r="A8" s="321"/>
      <c r="B8" s="30" t="s">
        <v>221</v>
      </c>
      <c r="C8" s="88" t="s">
        <v>438</v>
      </c>
      <c r="D8" s="88" t="s">
        <v>437</v>
      </c>
      <c r="E8" s="88" t="s">
        <v>437</v>
      </c>
      <c r="F8" s="88" t="s">
        <v>437</v>
      </c>
      <c r="G8" s="89" t="s">
        <v>437</v>
      </c>
      <c r="H8" s="89" t="s">
        <v>437</v>
      </c>
    </row>
    <row r="9" spans="1:26" ht="111.95" customHeight="1">
      <c r="A9" s="17"/>
      <c r="B9" s="17"/>
      <c r="C9" s="17"/>
      <c r="D9" s="17"/>
      <c r="E9" s="17"/>
      <c r="F9" s="17"/>
      <c r="G9" s="18"/>
      <c r="H9" s="18"/>
    </row>
    <row r="10" spans="1:26" ht="111.95" customHeight="1">
      <c r="A10" s="17"/>
      <c r="B10" s="17"/>
      <c r="C10" s="17"/>
      <c r="D10" s="17"/>
      <c r="E10" s="17"/>
      <c r="F10" s="17"/>
      <c r="G10" s="18"/>
      <c r="H10" s="18"/>
    </row>
    <row r="11" spans="1:26" ht="111.95" customHeight="1">
      <c r="A11" s="17"/>
      <c r="B11" s="17"/>
      <c r="C11" s="17"/>
      <c r="D11" s="17"/>
      <c r="E11" s="17"/>
      <c r="F11" s="17"/>
      <c r="G11" s="18"/>
      <c r="H11" s="18"/>
    </row>
    <row r="12" spans="1:26" ht="111.95" customHeight="1">
      <c r="A12" s="17"/>
      <c r="B12" s="17"/>
      <c r="C12" s="17"/>
      <c r="D12" s="17"/>
      <c r="E12" s="17"/>
      <c r="F12" s="17"/>
      <c r="G12" s="18"/>
      <c r="H12" s="18"/>
    </row>
    <row r="13" spans="1:26" ht="111.95" customHeight="1">
      <c r="A13" s="17"/>
      <c r="B13" s="17"/>
      <c r="C13" s="17"/>
      <c r="D13" s="17"/>
      <c r="E13" s="17"/>
      <c r="F13" s="17"/>
      <c r="G13" s="19"/>
      <c r="H13" s="19"/>
    </row>
  </sheetData>
  <mergeCells count="8">
    <mergeCell ref="A5:A6"/>
    <mergeCell ref="A7:A8"/>
    <mergeCell ref="A1:H1"/>
    <mergeCell ref="A2:H2"/>
    <mergeCell ref="G3:H3"/>
    <mergeCell ref="E3:F3"/>
    <mergeCell ref="C3:D3"/>
    <mergeCell ref="A3:B4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52" pageOrder="overThenDown" orientation="portrait" useFirstPageNumber="1" r:id="rId1"/>
  <headerFooter>
    <oddFooter>&amp;C&amp;30&amp;P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1"/>
  <dimension ref="A5:I22"/>
  <sheetViews>
    <sheetView view="pageBreakPreview" zoomScale="85" zoomScaleSheetLayoutView="85" workbookViewId="0">
      <selection activeCell="K19" sqref="K19"/>
    </sheetView>
  </sheetViews>
  <sheetFormatPr defaultRowHeight="20.25"/>
  <cols>
    <col min="1" max="1" width="9" style="21"/>
    <col min="2" max="2" width="7.25" style="21" customWidth="1"/>
    <col min="3" max="6" width="8.25" style="21" customWidth="1"/>
    <col min="7" max="7" width="8.25" style="20" customWidth="1"/>
  </cols>
  <sheetData>
    <row r="5" spans="1:9">
      <c r="C5" s="263"/>
      <c r="D5" s="263"/>
      <c r="E5" s="263"/>
      <c r="F5" s="263"/>
      <c r="G5" s="263"/>
    </row>
    <row r="6" spans="1:9">
      <c r="C6" s="263"/>
      <c r="D6" s="263"/>
      <c r="E6" s="263"/>
      <c r="F6" s="263"/>
      <c r="G6" s="263"/>
    </row>
    <row r="7" spans="1:9">
      <c r="C7" s="263"/>
      <c r="D7" s="263"/>
      <c r="E7" s="263"/>
      <c r="F7" s="263"/>
      <c r="G7" s="263"/>
    </row>
    <row r="8" spans="1:9" ht="21" customHeight="1">
      <c r="A8" s="264" t="s">
        <v>348</v>
      </c>
      <c r="B8" s="264"/>
      <c r="C8" s="264"/>
      <c r="D8" s="264"/>
      <c r="E8" s="264"/>
      <c r="F8" s="264"/>
      <c r="G8" s="264"/>
      <c r="H8" s="264"/>
      <c r="I8" s="264"/>
    </row>
    <row r="9" spans="1:9" ht="20.25" customHeight="1">
      <c r="A9" s="264"/>
      <c r="B9" s="264"/>
      <c r="C9" s="264"/>
      <c r="D9" s="264"/>
      <c r="E9" s="264"/>
      <c r="F9" s="264"/>
      <c r="G9" s="264"/>
      <c r="H9" s="264"/>
      <c r="I9" s="264"/>
    </row>
    <row r="10" spans="1:9" ht="30" customHeight="1">
      <c r="A10" s="264"/>
      <c r="B10" s="264"/>
      <c r="C10" s="264"/>
      <c r="D10" s="264"/>
      <c r="E10" s="264"/>
      <c r="F10" s="264"/>
      <c r="G10" s="264"/>
      <c r="H10" s="264"/>
      <c r="I10" s="264"/>
    </row>
    <row r="11" spans="1:9" ht="27.75" customHeight="1"/>
    <row r="12" spans="1:9" ht="27.75" customHeight="1"/>
    <row r="13" spans="1:9" ht="27.75" customHeight="1"/>
    <row r="14" spans="1:9" ht="30" customHeight="1"/>
    <row r="15" spans="1:9" ht="27.75" customHeight="1"/>
    <row r="16" spans="1:9" ht="27.75" customHeight="1"/>
    <row r="17" spans="7:9" ht="27.75" customHeight="1"/>
    <row r="18" spans="7:9" s="21" customFormat="1" ht="27.75" customHeight="1">
      <c r="G18" s="20"/>
      <c r="H18"/>
      <c r="I18"/>
    </row>
    <row r="19" spans="7:9" s="21" customFormat="1" ht="27.75" customHeight="1">
      <c r="G19" s="20"/>
      <c r="H19"/>
      <c r="I19"/>
    </row>
    <row r="20" spans="7:9" s="21" customFormat="1" ht="27.75" customHeight="1">
      <c r="G20" s="20"/>
      <c r="H20"/>
      <c r="I20"/>
    </row>
    <row r="21" spans="7:9" s="21" customFormat="1" ht="30" customHeight="1">
      <c r="G21" s="20"/>
      <c r="H21"/>
      <c r="I21"/>
    </row>
    <row r="22" spans="7:9" s="21" customFormat="1" ht="27.75" customHeight="1">
      <c r="G22" s="20"/>
      <c r="H22"/>
      <c r="I22"/>
    </row>
  </sheetData>
  <mergeCells count="2">
    <mergeCell ref="C5:G7"/>
    <mergeCell ref="A8:I10"/>
  </mergeCells>
  <phoneticPr fontId="2" type="noConversion"/>
  <pageMargins left="0.7" right="0.7" top="0.75" bottom="0.75" header="0.3" footer="0.3"/>
  <pageSetup paperSize="9" scale="99" orientation="portrait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34">
    <tabColor rgb="FF7030A0"/>
  </sheetPr>
  <dimension ref="A1:C20"/>
  <sheetViews>
    <sheetView view="pageBreakPreview" zoomScale="40" zoomScaleSheetLayoutView="40" workbookViewId="0">
      <selection activeCell="S6" sqref="S6"/>
    </sheetView>
  </sheetViews>
  <sheetFormatPr defaultRowHeight="19.5"/>
  <cols>
    <col min="1" max="1" width="70.625" style="1" customWidth="1"/>
    <col min="2" max="2" width="65" style="1" customWidth="1"/>
    <col min="3" max="3" width="73.75" style="2" customWidth="1"/>
  </cols>
  <sheetData>
    <row r="1" spans="1:3" ht="165.75" customHeight="1">
      <c r="A1" s="303" t="s">
        <v>607</v>
      </c>
      <c r="B1" s="303"/>
      <c r="C1" s="303"/>
    </row>
    <row r="2" spans="1:3" ht="99.75" customHeight="1">
      <c r="A2" s="49" t="s">
        <v>247</v>
      </c>
      <c r="B2" s="26"/>
      <c r="C2" s="26"/>
    </row>
    <row r="3" spans="1:3" ht="39.950000000000003" customHeight="1">
      <c r="A3" s="266" t="s">
        <v>212</v>
      </c>
      <c r="B3" s="266"/>
      <c r="C3" s="266"/>
    </row>
    <row r="4" spans="1:3" ht="90" customHeight="1">
      <c r="A4" s="28" t="s">
        <v>249</v>
      </c>
      <c r="B4" s="28" t="s">
        <v>250</v>
      </c>
      <c r="C4" s="28" t="s">
        <v>251</v>
      </c>
    </row>
    <row r="5" spans="1:3" ht="90" customHeight="1">
      <c r="A5" s="120" t="s">
        <v>75</v>
      </c>
      <c r="B5" s="90">
        <v>1229948842</v>
      </c>
      <c r="C5" s="51" t="s">
        <v>253</v>
      </c>
    </row>
    <row r="6" spans="1:3" ht="90" customHeight="1">
      <c r="A6" s="121" t="s">
        <v>76</v>
      </c>
      <c r="B6" s="91">
        <v>394363183</v>
      </c>
      <c r="C6" s="52" t="s">
        <v>252</v>
      </c>
    </row>
    <row r="7" spans="1:3" ht="90" customHeight="1">
      <c r="A7" s="122" t="s">
        <v>77</v>
      </c>
      <c r="B7" s="91">
        <v>109751582</v>
      </c>
      <c r="C7" s="52" t="s">
        <v>252</v>
      </c>
    </row>
    <row r="8" spans="1:3" ht="90" customHeight="1">
      <c r="A8" s="121" t="s">
        <v>78</v>
      </c>
      <c r="B8" s="91">
        <v>14276517</v>
      </c>
      <c r="C8" s="52" t="s">
        <v>252</v>
      </c>
    </row>
    <row r="9" spans="1:3" ht="90" customHeight="1">
      <c r="A9" s="121" t="s">
        <v>354</v>
      </c>
      <c r="B9" s="91">
        <v>3828574</v>
      </c>
      <c r="C9" s="52" t="s">
        <v>252</v>
      </c>
    </row>
    <row r="10" spans="1:3" ht="90" customHeight="1">
      <c r="A10" s="121" t="s">
        <v>256</v>
      </c>
      <c r="B10" s="91">
        <v>135033</v>
      </c>
      <c r="C10" s="52" t="s">
        <v>252</v>
      </c>
    </row>
    <row r="11" spans="1:3" ht="90" customHeight="1">
      <c r="A11" s="121" t="s">
        <v>255</v>
      </c>
      <c r="B11" s="91">
        <v>2453704</v>
      </c>
      <c r="C11" s="52" t="s">
        <v>252</v>
      </c>
    </row>
    <row r="12" spans="1:3" ht="90" customHeight="1">
      <c r="A12" s="121" t="s">
        <v>355</v>
      </c>
      <c r="B12" s="91">
        <v>7598558</v>
      </c>
      <c r="C12" s="52" t="s">
        <v>252</v>
      </c>
    </row>
    <row r="13" spans="1:3" ht="90" customHeight="1">
      <c r="A13" s="123" t="s">
        <v>257</v>
      </c>
      <c r="B13" s="92">
        <v>1236294</v>
      </c>
      <c r="C13" s="53" t="s">
        <v>252</v>
      </c>
    </row>
    <row r="14" spans="1:3" ht="90" customHeight="1">
      <c r="A14" s="124" t="s">
        <v>128</v>
      </c>
      <c r="B14" s="125">
        <f>SUM(B5:B13)</f>
        <v>1763592287</v>
      </c>
      <c r="C14" s="31"/>
    </row>
    <row r="15" spans="1:3" ht="73.5" customHeight="1">
      <c r="A15" s="17"/>
      <c r="B15" s="17"/>
      <c r="C15" s="18"/>
    </row>
    <row r="16" spans="1:3" ht="99.75" customHeight="1">
      <c r="A16" s="49" t="s">
        <v>248</v>
      </c>
      <c r="B16" s="26"/>
      <c r="C16" s="26"/>
    </row>
    <row r="17" spans="1:3" ht="39.950000000000003" customHeight="1">
      <c r="A17" s="266" t="s">
        <v>212</v>
      </c>
      <c r="B17" s="266"/>
      <c r="C17" s="266"/>
    </row>
    <row r="18" spans="1:3" ht="97.5" customHeight="1">
      <c r="A18" s="129" t="s">
        <v>356</v>
      </c>
      <c r="B18" s="28" t="s">
        <v>250</v>
      </c>
      <c r="C18" s="28" t="s">
        <v>251</v>
      </c>
    </row>
    <row r="19" spans="1:3" ht="90" customHeight="1">
      <c r="A19" s="58" t="s">
        <v>254</v>
      </c>
      <c r="B19" s="181">
        <v>577916596</v>
      </c>
      <c r="C19" s="182" t="s">
        <v>357</v>
      </c>
    </row>
    <row r="20" spans="1:3" ht="111.95" customHeight="1">
      <c r="A20" s="17"/>
      <c r="B20" s="17"/>
      <c r="C20" s="19"/>
    </row>
  </sheetData>
  <mergeCells count="3">
    <mergeCell ref="A3:C3"/>
    <mergeCell ref="A17:C17"/>
    <mergeCell ref="A1:C1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54" pageOrder="overThenDown" orientation="portrait" useFirstPageNumber="1" r:id="rId1"/>
  <headerFooter>
    <oddFooter>&amp;C&amp;30&amp;P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5"/>
  <dimension ref="A5:I22"/>
  <sheetViews>
    <sheetView view="pageBreakPreview" zoomScale="85" zoomScaleSheetLayoutView="85" workbookViewId="0">
      <selection activeCell="K19" sqref="K19"/>
    </sheetView>
  </sheetViews>
  <sheetFormatPr defaultRowHeight="20.25"/>
  <cols>
    <col min="1" max="1" width="9" style="21"/>
    <col min="2" max="2" width="7.25" style="21" customWidth="1"/>
    <col min="3" max="6" width="8.25" style="21" customWidth="1"/>
    <col min="7" max="7" width="8.25" style="20" customWidth="1"/>
  </cols>
  <sheetData>
    <row r="5" spans="1:9">
      <c r="C5" s="263"/>
      <c r="D5" s="263"/>
      <c r="E5" s="263"/>
      <c r="F5" s="263"/>
      <c r="G5" s="263"/>
    </row>
    <row r="6" spans="1:9">
      <c r="C6" s="263"/>
      <c r="D6" s="263"/>
      <c r="E6" s="263"/>
      <c r="F6" s="263"/>
      <c r="G6" s="263"/>
    </row>
    <row r="7" spans="1:9">
      <c r="C7" s="263"/>
      <c r="D7" s="263"/>
      <c r="E7" s="263"/>
      <c r="F7" s="263"/>
      <c r="G7" s="263"/>
    </row>
    <row r="8" spans="1:9" ht="21" customHeight="1">
      <c r="A8" s="264" t="s">
        <v>349</v>
      </c>
      <c r="B8" s="264"/>
      <c r="C8" s="264"/>
      <c r="D8" s="264"/>
      <c r="E8" s="264"/>
      <c r="F8" s="264"/>
      <c r="G8" s="264"/>
      <c r="H8" s="264"/>
      <c r="I8" s="264"/>
    </row>
    <row r="9" spans="1:9" ht="20.25" customHeight="1">
      <c r="A9" s="264"/>
      <c r="B9" s="264"/>
      <c r="C9" s="264"/>
      <c r="D9" s="264"/>
      <c r="E9" s="264"/>
      <c r="F9" s="264"/>
      <c r="G9" s="264"/>
      <c r="H9" s="264"/>
      <c r="I9" s="264"/>
    </row>
    <row r="10" spans="1:9" ht="30" customHeight="1">
      <c r="A10" s="264"/>
      <c r="B10" s="264"/>
      <c r="C10" s="264"/>
      <c r="D10" s="264"/>
      <c r="E10" s="264"/>
      <c r="F10" s="264"/>
      <c r="G10" s="264"/>
      <c r="H10" s="264"/>
      <c r="I10" s="264"/>
    </row>
    <row r="11" spans="1:9" ht="27.75" customHeight="1"/>
    <row r="12" spans="1:9" ht="27.75" customHeight="1"/>
    <row r="13" spans="1:9" ht="27.75" customHeight="1"/>
    <row r="14" spans="1:9" ht="30" customHeight="1"/>
    <row r="15" spans="1:9" ht="27.75" customHeight="1"/>
    <row r="16" spans="1:9" ht="27.75" customHeight="1"/>
    <row r="17" spans="7:9" ht="27.75" customHeight="1"/>
    <row r="18" spans="7:9" s="21" customFormat="1" ht="27.75" customHeight="1">
      <c r="G18" s="20"/>
      <c r="H18"/>
      <c r="I18"/>
    </row>
    <row r="19" spans="7:9" s="21" customFormat="1" ht="27.75" customHeight="1">
      <c r="G19" s="20"/>
      <c r="H19"/>
      <c r="I19"/>
    </row>
    <row r="20" spans="7:9" s="21" customFormat="1" ht="27.75" customHeight="1">
      <c r="G20" s="20"/>
      <c r="H20"/>
      <c r="I20"/>
    </row>
    <row r="21" spans="7:9" s="21" customFormat="1" ht="30" customHeight="1">
      <c r="G21" s="20"/>
      <c r="H21"/>
      <c r="I21"/>
    </row>
    <row r="22" spans="7:9" s="21" customFormat="1" ht="27.75" customHeight="1">
      <c r="G22" s="20"/>
      <c r="H22"/>
      <c r="I22"/>
    </row>
  </sheetData>
  <mergeCells count="2">
    <mergeCell ref="C5:G7"/>
    <mergeCell ref="A8:I10"/>
  </mergeCells>
  <phoneticPr fontId="2" type="noConversion"/>
  <pageMargins left="0.7" right="0.7" top="0.75" bottom="0.75" header="0.3" footer="0.3"/>
  <pageSetup paperSize="9" scale="99" orientation="portrait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36">
    <tabColor rgb="FF7030A0"/>
  </sheetPr>
  <dimension ref="A1:C15"/>
  <sheetViews>
    <sheetView view="pageBreakPreview" zoomScale="40" zoomScaleSheetLayoutView="40" workbookViewId="0">
      <selection activeCell="K19" sqref="K19"/>
    </sheetView>
  </sheetViews>
  <sheetFormatPr defaultRowHeight="19.5"/>
  <cols>
    <col min="1" max="1" width="44.625" style="1" customWidth="1"/>
    <col min="2" max="2" width="70" style="1" customWidth="1"/>
    <col min="3" max="3" width="94.75" style="1" customWidth="1"/>
  </cols>
  <sheetData>
    <row r="1" spans="1:3" ht="165.75" customHeight="1">
      <c r="A1" s="303" t="s">
        <v>258</v>
      </c>
      <c r="B1" s="303"/>
      <c r="C1" s="303"/>
    </row>
    <row r="2" spans="1:3" ht="39.950000000000003" customHeight="1">
      <c r="A2" s="277" t="s">
        <v>427</v>
      </c>
      <c r="B2" s="277"/>
      <c r="C2" s="277"/>
    </row>
    <row r="3" spans="1:3" ht="90" customHeight="1">
      <c r="A3" s="189" t="s">
        <v>327</v>
      </c>
      <c r="B3" s="190" t="s">
        <v>262</v>
      </c>
      <c r="C3" s="191" t="s">
        <v>259</v>
      </c>
    </row>
    <row r="4" spans="1:3" ht="90" customHeight="1">
      <c r="A4" s="192" t="s">
        <v>326</v>
      </c>
      <c r="B4" s="51" t="s">
        <v>261</v>
      </c>
      <c r="C4" s="193" t="s">
        <v>264</v>
      </c>
    </row>
    <row r="5" spans="1:3" ht="90" customHeight="1">
      <c r="A5" s="197" t="s">
        <v>328</v>
      </c>
      <c r="B5" s="198" t="s">
        <v>263</v>
      </c>
      <c r="C5" s="202" t="s">
        <v>265</v>
      </c>
    </row>
    <row r="6" spans="1:3" ht="90" customHeight="1">
      <c r="A6" s="194"/>
      <c r="B6" s="52" t="s">
        <v>363</v>
      </c>
      <c r="C6" s="195" t="s">
        <v>369</v>
      </c>
    </row>
    <row r="7" spans="1:3" ht="90" customHeight="1">
      <c r="A7" s="194"/>
      <c r="B7" s="52" t="s">
        <v>364</v>
      </c>
      <c r="C7" s="195" t="s">
        <v>370</v>
      </c>
    </row>
    <row r="8" spans="1:3" ht="90" customHeight="1">
      <c r="A8" s="194"/>
      <c r="B8" s="52" t="s">
        <v>365</v>
      </c>
      <c r="C8" s="195" t="s">
        <v>371</v>
      </c>
    </row>
    <row r="9" spans="1:3" ht="90" customHeight="1">
      <c r="A9" s="194"/>
      <c r="B9" s="52" t="s">
        <v>366</v>
      </c>
      <c r="C9" s="195" t="s">
        <v>372</v>
      </c>
    </row>
    <row r="10" spans="1:3" ht="90" customHeight="1">
      <c r="A10" s="194"/>
      <c r="B10" s="52" t="s">
        <v>367</v>
      </c>
      <c r="C10" s="195" t="s">
        <v>373</v>
      </c>
    </row>
    <row r="11" spans="1:3" ht="90" customHeight="1">
      <c r="A11" s="194"/>
      <c r="B11" s="52" t="s">
        <v>368</v>
      </c>
      <c r="C11" s="195" t="s">
        <v>374</v>
      </c>
    </row>
    <row r="12" spans="1:3" ht="90" customHeight="1">
      <c r="A12" s="196"/>
      <c r="B12" s="200" t="s">
        <v>428</v>
      </c>
      <c r="C12" s="203" t="s">
        <v>429</v>
      </c>
    </row>
    <row r="13" spans="1:3" ht="90" customHeight="1">
      <c r="A13" s="197" t="s">
        <v>329</v>
      </c>
      <c r="B13" s="198" t="s">
        <v>376</v>
      </c>
      <c r="C13" s="199" t="s">
        <v>375</v>
      </c>
    </row>
    <row r="14" spans="1:3" ht="90" customHeight="1">
      <c r="A14" s="196"/>
      <c r="B14" s="200" t="s">
        <v>430</v>
      </c>
      <c r="C14" s="201" t="s">
        <v>431</v>
      </c>
    </row>
    <row r="15" spans="1:3" ht="111.95" customHeight="1">
      <c r="A15" s="17"/>
      <c r="B15" s="17"/>
      <c r="C15" s="17"/>
    </row>
  </sheetData>
  <mergeCells count="2">
    <mergeCell ref="A1:C1"/>
    <mergeCell ref="A2:C2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56" pageOrder="overThenDown" orientation="portrait" useFirstPageNumber="1" r:id="rId1"/>
  <headerFooter>
    <oddFooter>&amp;C&amp;30&amp;P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37">
    <tabColor rgb="FF7030A0"/>
  </sheetPr>
  <dimension ref="A1:G17"/>
  <sheetViews>
    <sheetView tabSelected="1" view="pageBreakPreview" zoomScale="40" zoomScaleSheetLayoutView="40" workbookViewId="0">
      <selection activeCell="K19" sqref="K19"/>
    </sheetView>
  </sheetViews>
  <sheetFormatPr defaultRowHeight="19.5"/>
  <cols>
    <col min="1" max="1" width="40.5" style="1" customWidth="1"/>
    <col min="2" max="2" width="26.5" style="1" customWidth="1"/>
    <col min="3" max="3" width="37" style="2" customWidth="1"/>
    <col min="4" max="4" width="1.5" customWidth="1"/>
    <col min="5" max="5" width="40.5" style="1" customWidth="1"/>
    <col min="6" max="6" width="26.5" style="1" customWidth="1"/>
    <col min="7" max="7" width="37" style="2" customWidth="1"/>
  </cols>
  <sheetData>
    <row r="1" spans="1:7" ht="165.75" customHeight="1">
      <c r="A1" s="303" t="s">
        <v>297</v>
      </c>
      <c r="B1" s="303"/>
      <c r="C1" s="303"/>
      <c r="D1" s="303"/>
      <c r="E1" s="303"/>
      <c r="F1" s="303"/>
      <c r="G1" s="303"/>
    </row>
    <row r="2" spans="1:7" ht="99.75" customHeight="1">
      <c r="A2" s="49" t="s">
        <v>281</v>
      </c>
      <c r="B2" s="26"/>
      <c r="C2" s="26"/>
      <c r="E2" s="49"/>
      <c r="F2" s="26"/>
      <c r="G2" s="26"/>
    </row>
    <row r="3" spans="1:7" ht="39.950000000000003" customHeight="1">
      <c r="A3" s="310"/>
      <c r="B3" s="310"/>
      <c r="C3" s="310"/>
      <c r="E3" s="310"/>
      <c r="F3" s="310"/>
      <c r="G3" s="310"/>
    </row>
    <row r="4" spans="1:7" ht="90" customHeight="1">
      <c r="A4" s="81" t="s">
        <v>344</v>
      </c>
      <c r="B4" s="28" t="s">
        <v>269</v>
      </c>
      <c r="C4" s="28" t="s">
        <v>260</v>
      </c>
      <c r="E4" s="81" t="s">
        <v>344</v>
      </c>
      <c r="F4" s="28" t="s">
        <v>269</v>
      </c>
      <c r="G4" s="28" t="s">
        <v>260</v>
      </c>
    </row>
    <row r="5" spans="1:7" ht="90" customHeight="1">
      <c r="A5" s="51" t="s">
        <v>326</v>
      </c>
      <c r="B5" s="51" t="s">
        <v>268</v>
      </c>
      <c r="C5" s="51" t="s">
        <v>274</v>
      </c>
      <c r="E5" s="98"/>
      <c r="F5" s="98"/>
      <c r="G5" s="98"/>
    </row>
    <row r="6" spans="1:7" ht="90" customHeight="1">
      <c r="A6" s="52" t="s">
        <v>331</v>
      </c>
      <c r="B6" s="52" t="s">
        <v>419</v>
      </c>
      <c r="C6" s="52" t="s">
        <v>275</v>
      </c>
      <c r="E6" s="52" t="s">
        <v>334</v>
      </c>
      <c r="F6" s="52" t="s">
        <v>284</v>
      </c>
      <c r="G6" s="52" t="s">
        <v>288</v>
      </c>
    </row>
    <row r="7" spans="1:7" ht="90" customHeight="1">
      <c r="A7" s="52" t="s">
        <v>332</v>
      </c>
      <c r="B7" s="52" t="s">
        <v>271</v>
      </c>
      <c r="C7" s="52" t="s">
        <v>276</v>
      </c>
      <c r="E7" s="52" t="s">
        <v>282</v>
      </c>
      <c r="F7" s="52" t="s">
        <v>421</v>
      </c>
      <c r="G7" s="52" t="s">
        <v>289</v>
      </c>
    </row>
    <row r="8" spans="1:7" ht="90" customHeight="1">
      <c r="A8" s="52" t="s">
        <v>330</v>
      </c>
      <c r="B8" s="52" t="s">
        <v>420</v>
      </c>
      <c r="C8" s="52" t="s">
        <v>277</v>
      </c>
      <c r="E8" s="52" t="s">
        <v>335</v>
      </c>
      <c r="F8" s="52" t="s">
        <v>422</v>
      </c>
      <c r="G8" s="52" t="s">
        <v>423</v>
      </c>
    </row>
    <row r="9" spans="1:7" ht="90" customHeight="1">
      <c r="A9" s="52" t="s">
        <v>333</v>
      </c>
      <c r="B9" s="52" t="s">
        <v>272</v>
      </c>
      <c r="C9" s="52" t="s">
        <v>279</v>
      </c>
      <c r="E9" s="52" t="s">
        <v>336</v>
      </c>
      <c r="F9" s="52" t="s">
        <v>286</v>
      </c>
      <c r="G9" s="52" t="s">
        <v>290</v>
      </c>
    </row>
    <row r="10" spans="1:7" ht="90" customHeight="1">
      <c r="A10" s="52" t="s">
        <v>266</v>
      </c>
      <c r="B10" s="52" t="s">
        <v>285</v>
      </c>
      <c r="C10" s="52" t="s">
        <v>280</v>
      </c>
      <c r="E10" s="52" t="s">
        <v>603</v>
      </c>
      <c r="F10" s="52" t="s">
        <v>604</v>
      </c>
      <c r="G10" s="52" t="s">
        <v>288</v>
      </c>
    </row>
    <row r="11" spans="1:7" ht="90" customHeight="1">
      <c r="A11" s="53" t="s">
        <v>267</v>
      </c>
      <c r="B11" s="53" t="s">
        <v>273</v>
      </c>
      <c r="C11" s="53" t="s">
        <v>423</v>
      </c>
      <c r="E11" s="53" t="s">
        <v>283</v>
      </c>
      <c r="F11" s="53" t="s">
        <v>287</v>
      </c>
      <c r="G11" s="53" t="s">
        <v>291</v>
      </c>
    </row>
    <row r="12" spans="1:7" ht="73.5" customHeight="1">
      <c r="A12" s="17"/>
      <c r="B12" s="17"/>
      <c r="C12" s="18"/>
      <c r="E12" s="17"/>
      <c r="F12" s="17"/>
      <c r="G12" s="18"/>
    </row>
    <row r="13" spans="1:7" ht="99.75" customHeight="1">
      <c r="A13" s="49" t="s">
        <v>292</v>
      </c>
      <c r="B13" s="26"/>
      <c r="C13" s="26"/>
      <c r="E13" s="49"/>
      <c r="F13" s="26"/>
      <c r="G13" s="26"/>
    </row>
    <row r="14" spans="1:7" ht="39.950000000000003" customHeight="1">
      <c r="A14" s="331"/>
      <c r="B14" s="331"/>
      <c r="C14" s="331"/>
      <c r="E14" s="331"/>
      <c r="F14" s="331"/>
      <c r="G14" s="331"/>
    </row>
    <row r="15" spans="1:7" ht="97.5" customHeight="1">
      <c r="A15" s="330" t="s">
        <v>270</v>
      </c>
      <c r="B15" s="330"/>
      <c r="C15" s="330"/>
      <c r="D15" s="328" t="s">
        <v>295</v>
      </c>
      <c r="E15" s="328"/>
      <c r="F15" s="330" t="s">
        <v>296</v>
      </c>
      <c r="G15" s="330"/>
    </row>
    <row r="16" spans="1:7" ht="90" customHeight="1">
      <c r="A16" s="327" t="s">
        <v>293</v>
      </c>
      <c r="B16" s="327"/>
      <c r="C16" s="327"/>
      <c r="D16" s="329" t="s">
        <v>605</v>
      </c>
      <c r="E16" s="329"/>
      <c r="F16" s="327" t="s">
        <v>294</v>
      </c>
      <c r="G16" s="327"/>
    </row>
    <row r="17" spans="1:7" ht="111.95" customHeight="1">
      <c r="A17" s="17"/>
      <c r="B17" s="17"/>
      <c r="C17" s="19"/>
      <c r="E17" s="17"/>
      <c r="F17" s="17"/>
      <c r="G17" s="19"/>
    </row>
  </sheetData>
  <mergeCells count="11">
    <mergeCell ref="A3:C3"/>
    <mergeCell ref="A14:C14"/>
    <mergeCell ref="E3:G3"/>
    <mergeCell ref="E14:G14"/>
    <mergeCell ref="A1:G1"/>
    <mergeCell ref="A16:C16"/>
    <mergeCell ref="D15:E15"/>
    <mergeCell ref="D16:E16"/>
    <mergeCell ref="F15:G15"/>
    <mergeCell ref="F16:G16"/>
    <mergeCell ref="A15:C15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57" pageOrder="overThenDown" orientation="portrait" useFirstPageNumber="1" r:id="rId1"/>
  <headerFooter>
    <oddFooter>&amp;C&amp;30&amp;P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40"/>
  <dimension ref="A3:J22"/>
  <sheetViews>
    <sheetView view="pageBreakPreview" topLeftCell="A7" zoomScaleSheetLayoutView="100" workbookViewId="0">
      <selection activeCell="K19" sqref="K19"/>
    </sheetView>
  </sheetViews>
  <sheetFormatPr defaultRowHeight="20.25"/>
  <cols>
    <col min="1" max="1" width="9" style="21"/>
    <col min="2" max="2" width="7.25" style="21" customWidth="1"/>
    <col min="3" max="6" width="9.25" style="21" customWidth="1"/>
    <col min="7" max="7" width="9.25" style="20" customWidth="1"/>
    <col min="9" max="9" width="12.75" customWidth="1"/>
  </cols>
  <sheetData>
    <row r="3" spans="1:10">
      <c r="C3" s="332" t="s">
        <v>342</v>
      </c>
      <c r="D3" s="332"/>
      <c r="E3" s="332"/>
      <c r="F3" s="332"/>
      <c r="G3" s="332"/>
    </row>
    <row r="4" spans="1:10">
      <c r="C4" s="332"/>
      <c r="D4" s="332"/>
      <c r="E4" s="332"/>
      <c r="F4" s="332"/>
      <c r="G4" s="332"/>
    </row>
    <row r="5" spans="1:10" ht="21" thickBot="1">
      <c r="C5" s="333"/>
      <c r="D5" s="333"/>
      <c r="E5" s="333"/>
      <c r="F5" s="333"/>
      <c r="G5" s="333"/>
    </row>
    <row r="6" spans="1:10" ht="32.25" thickTop="1">
      <c r="C6" s="22"/>
      <c r="D6" s="22"/>
      <c r="E6" s="22"/>
      <c r="F6" s="22"/>
      <c r="G6" s="22"/>
    </row>
    <row r="8" spans="1:10" ht="39.950000000000003" customHeight="1">
      <c r="A8" s="33"/>
      <c r="B8" s="33"/>
      <c r="C8" s="21" t="s">
        <v>315</v>
      </c>
      <c r="D8" s="21" t="s">
        <v>424</v>
      </c>
      <c r="H8" s="20"/>
      <c r="I8" s="20"/>
      <c r="J8" s="34"/>
    </row>
    <row r="9" spans="1:10" ht="39.950000000000003" customHeight="1">
      <c r="A9" s="33"/>
      <c r="B9" s="33"/>
      <c r="C9" s="21" t="s">
        <v>316</v>
      </c>
      <c r="D9" s="21" t="str">
        <f>D8</f>
        <v xml:space="preserve"> 2022년 3월</v>
      </c>
      <c r="H9" s="20"/>
      <c r="I9" s="20"/>
      <c r="J9" s="34"/>
    </row>
    <row r="10" spans="1:10" ht="39.950000000000003" customHeight="1">
      <c r="A10" s="33"/>
      <c r="B10" s="33"/>
      <c r="C10" s="21" t="s">
        <v>317</v>
      </c>
      <c r="D10" s="21" t="s">
        <v>318</v>
      </c>
      <c r="H10" s="20"/>
      <c r="I10" s="20"/>
      <c r="J10" s="34"/>
    </row>
    <row r="11" spans="1:10" ht="39.950000000000003" customHeight="1">
      <c r="A11" s="33"/>
      <c r="B11" s="33"/>
      <c r="C11" s="21" t="s">
        <v>319</v>
      </c>
      <c r="D11" s="21" t="s">
        <v>362</v>
      </c>
      <c r="H11" s="20"/>
      <c r="I11" s="20"/>
      <c r="J11" s="34"/>
    </row>
    <row r="12" spans="1:10" ht="39.950000000000003" customHeight="1">
      <c r="A12" s="33"/>
      <c r="B12" s="33"/>
      <c r="C12" s="21" t="s">
        <v>320</v>
      </c>
      <c r="D12" s="21" t="s">
        <v>321</v>
      </c>
      <c r="H12" s="20"/>
      <c r="I12" s="20"/>
      <c r="J12" s="34"/>
    </row>
    <row r="13" spans="1:10" ht="39.950000000000003" customHeight="1">
      <c r="A13" s="33"/>
      <c r="B13" s="33"/>
      <c r="D13" s="21" t="s">
        <v>322</v>
      </c>
      <c r="H13" s="20"/>
      <c r="I13" s="20"/>
      <c r="J13" s="34"/>
    </row>
    <row r="14" spans="1:10" ht="39.950000000000003" customHeight="1">
      <c r="A14" s="33"/>
      <c r="B14" s="33"/>
      <c r="D14" s="21" t="s">
        <v>343</v>
      </c>
      <c r="H14" s="20"/>
      <c r="I14" s="20"/>
      <c r="J14" s="34"/>
    </row>
    <row r="15" spans="1:10" ht="39.950000000000003" customHeight="1">
      <c r="A15" s="33"/>
      <c r="B15" s="33"/>
      <c r="D15" s="21" t="s">
        <v>323</v>
      </c>
      <c r="H15" s="20"/>
      <c r="I15" s="20"/>
      <c r="J15" s="34"/>
    </row>
    <row r="16" spans="1:10" ht="39.950000000000003" customHeight="1">
      <c r="A16" s="33"/>
      <c r="B16" s="33"/>
      <c r="D16" s="21" t="s">
        <v>324</v>
      </c>
      <c r="H16" s="20"/>
      <c r="I16" s="20"/>
      <c r="J16" s="34"/>
    </row>
    <row r="17" spans="1:10" ht="39.950000000000003" customHeight="1">
      <c r="A17" s="33"/>
      <c r="B17" s="33"/>
      <c r="C17" s="21" t="s">
        <v>325</v>
      </c>
      <c r="H17" s="20"/>
      <c r="I17" s="20"/>
      <c r="J17" s="34"/>
    </row>
    <row r="18" spans="1:10" ht="27.75" customHeight="1">
      <c r="A18" s="33"/>
      <c r="B18" s="33"/>
      <c r="C18" s="33"/>
      <c r="D18" s="33"/>
      <c r="E18" s="33"/>
      <c r="F18" s="33"/>
      <c r="G18" s="34"/>
      <c r="H18" s="34"/>
      <c r="I18" s="34"/>
      <c r="J18" s="34"/>
    </row>
    <row r="19" spans="1:10" ht="30" customHeight="1">
      <c r="A19" s="33"/>
      <c r="B19" s="33"/>
      <c r="C19" s="33"/>
      <c r="D19" s="33"/>
      <c r="E19" s="33"/>
      <c r="F19" s="33"/>
      <c r="G19" s="34"/>
      <c r="H19" s="34"/>
      <c r="I19" s="34"/>
      <c r="J19" s="34"/>
    </row>
    <row r="20" spans="1:10" ht="27.75" customHeight="1">
      <c r="A20" s="33"/>
      <c r="B20" s="33"/>
      <c r="C20" s="33"/>
      <c r="D20" s="33"/>
      <c r="E20" s="33"/>
      <c r="F20" s="33"/>
      <c r="G20" s="34"/>
      <c r="H20" s="34"/>
      <c r="I20" s="34"/>
      <c r="J20" s="34"/>
    </row>
    <row r="22" spans="1:10" ht="18.75">
      <c r="A22" s="334"/>
      <c r="B22" s="334"/>
      <c r="C22" s="334"/>
      <c r="D22" s="334"/>
      <c r="E22" s="334"/>
      <c r="F22" s="334"/>
      <c r="G22" s="334"/>
      <c r="H22" s="334"/>
      <c r="I22" s="334"/>
    </row>
  </sheetData>
  <mergeCells count="2">
    <mergeCell ref="C3:G5"/>
    <mergeCell ref="A22:I2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5" firstPageNumber="59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38</vt:i4>
      </vt:variant>
      <vt:variant>
        <vt:lpstr>이름 지정된 범위</vt:lpstr>
      </vt:variant>
      <vt:variant>
        <vt:i4>35</vt:i4>
      </vt:variant>
    </vt:vector>
  </HeadingPairs>
  <TitlesOfParts>
    <vt:vector size="73" baseType="lpstr">
      <vt:lpstr>겉표지</vt:lpstr>
      <vt:lpstr>참고사항</vt:lpstr>
      <vt:lpstr>차례</vt:lpstr>
      <vt:lpstr>제1장 위탁판매사업</vt:lpstr>
      <vt:lpstr>1. 연도별 어업별 위판고</vt:lpstr>
      <vt:lpstr>2. 연도별 월별 위판고</vt:lpstr>
      <vt:lpstr>3.어업별 위판고</vt:lpstr>
      <vt:lpstr>4. 수협별 위판고</vt:lpstr>
      <vt:lpstr>5.어종별 위판고 및 단가</vt:lpstr>
      <vt:lpstr>6~7.최고최저평균위판고</vt:lpstr>
      <vt:lpstr>8.월중 최고최저위판고</vt:lpstr>
      <vt:lpstr>9.어업별 척당 1회 평균 위판고</vt:lpstr>
      <vt:lpstr>10.선상 경매 현황</vt:lpstr>
      <vt:lpstr>11.수입수산물 위판고</vt:lpstr>
      <vt:lpstr>제2장 어가동향</vt:lpstr>
      <vt:lpstr>1.어업별 평균어가</vt:lpstr>
      <vt:lpstr>2.어종별 평균어가</vt:lpstr>
      <vt:lpstr>제3장 어선입항</vt:lpstr>
      <vt:lpstr>1.어업별 입항척수</vt:lpstr>
      <vt:lpstr>제4장 선어유통</vt:lpstr>
      <vt:lpstr>1.지역별 반출량</vt:lpstr>
      <vt:lpstr>2.이용배분 동향</vt:lpstr>
      <vt:lpstr>제4장 이용가공사업</vt:lpstr>
      <vt:lpstr>1. 어종별 동결냉장량 및 금액</vt:lpstr>
      <vt:lpstr>2~3. 동결냉장어종별출고량, 얼음판매량</vt:lpstr>
      <vt:lpstr>4. 어업별 어선 급수량 및 금액</vt:lpstr>
      <vt:lpstr>5.상자(규격별) 이용료율</vt:lpstr>
      <vt:lpstr>제5장 중도매인및매매참가인</vt:lpstr>
      <vt:lpstr>1~2. 중도매인수 및 분포</vt:lpstr>
      <vt:lpstr>3.중도매인현황</vt:lpstr>
      <vt:lpstr>4.매매참가인현황</vt:lpstr>
      <vt:lpstr>5. 중매인 최고 및 평균 매상</vt:lpstr>
      <vt:lpstr>제6장 기타</vt:lpstr>
      <vt:lpstr>1.환원사업</vt:lpstr>
      <vt:lpstr>제7장 부록</vt:lpstr>
      <vt:lpstr>1.임원현황</vt:lpstr>
      <vt:lpstr>2.간부직원현황</vt:lpstr>
      <vt:lpstr>어시장의 동태</vt:lpstr>
      <vt:lpstr>'1. 어종별 동결냉장량 및 금액'!Print_Area</vt:lpstr>
      <vt:lpstr>'1. 연도별 어업별 위판고'!Print_Area</vt:lpstr>
      <vt:lpstr>'1.어업별 입항척수'!Print_Area</vt:lpstr>
      <vt:lpstr>'1.어업별 평균어가'!Print_Area</vt:lpstr>
      <vt:lpstr>'1.임원현황'!Print_Area</vt:lpstr>
      <vt:lpstr>'1.지역별 반출량'!Print_Area</vt:lpstr>
      <vt:lpstr>'1.환원사업'!Print_Area</vt:lpstr>
      <vt:lpstr>'1~2. 중도매인수 및 분포'!Print_Area</vt:lpstr>
      <vt:lpstr>'10.선상 경매 현황'!Print_Area</vt:lpstr>
      <vt:lpstr>'11.수입수산물 위판고'!Print_Area</vt:lpstr>
      <vt:lpstr>'2. 연도별 월별 위판고'!Print_Area</vt:lpstr>
      <vt:lpstr>'2.간부직원현황'!Print_Area</vt:lpstr>
      <vt:lpstr>'2.이용배분 동향'!Print_Area</vt:lpstr>
      <vt:lpstr>'3.어업별 위판고'!Print_Area</vt:lpstr>
      <vt:lpstr>'3.중도매인현황'!Print_Area</vt:lpstr>
      <vt:lpstr>'4. 수협별 위판고'!Print_Area</vt:lpstr>
      <vt:lpstr>'4. 어업별 어선 급수량 및 금액'!Print_Area</vt:lpstr>
      <vt:lpstr>'4.매매참가인현황'!Print_Area</vt:lpstr>
      <vt:lpstr>'5. 중매인 최고 및 평균 매상'!Print_Area</vt:lpstr>
      <vt:lpstr>'5.상자(규격별) 이용료율'!Print_Area</vt:lpstr>
      <vt:lpstr>'5.어종별 위판고 및 단가'!Print_Area</vt:lpstr>
      <vt:lpstr>'6~7.최고최저평균위판고'!Print_Area</vt:lpstr>
      <vt:lpstr>'8.월중 최고최저위판고'!Print_Area</vt:lpstr>
      <vt:lpstr>'9.어업별 척당 1회 평균 위판고'!Print_Area</vt:lpstr>
      <vt:lpstr>'어시장의 동태'!Print_Area</vt:lpstr>
      <vt:lpstr>'제1장 위탁판매사업'!Print_Area</vt:lpstr>
      <vt:lpstr>'제2장 어가동향'!Print_Area</vt:lpstr>
      <vt:lpstr>'제3장 어선입항'!Print_Area</vt:lpstr>
      <vt:lpstr>'제4장 선어유통'!Print_Area</vt:lpstr>
      <vt:lpstr>'제4장 이용가공사업'!Print_Area</vt:lpstr>
      <vt:lpstr>'제5장 중도매인및매매참가인'!Print_Area</vt:lpstr>
      <vt:lpstr>'제6장 기타'!Print_Area</vt:lpstr>
      <vt:lpstr>'제7장 부록'!Print_Area</vt:lpstr>
      <vt:lpstr>참고사항!Print_Area</vt:lpstr>
      <vt:lpstr>'3.중도매인현황'!Print_Titles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windows10</cp:lastModifiedBy>
  <cp:lastPrinted>2022-02-24T07:15:43Z</cp:lastPrinted>
  <dcterms:created xsi:type="dcterms:W3CDTF">2020-01-14T01:49:59Z</dcterms:created>
  <dcterms:modified xsi:type="dcterms:W3CDTF">2022-02-25T01:27:39Z</dcterms:modified>
</cp:coreProperties>
</file>