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windows10\Desktop\박정은\동태지\2023년동태지\"/>
    </mc:Choice>
  </mc:AlternateContent>
  <xr:revisionPtr revIDLastSave="0" documentId="13_ncr:1_{8C0566A3-F39E-417C-9FD4-FFD5EDB50D61}" xr6:coauthVersionLast="47" xr6:coauthVersionMax="47" xr10:uidLastSave="{00000000-0000-0000-0000-000000000000}"/>
  <bookViews>
    <workbookView xWindow="-120" yWindow="-120" windowWidth="29040" windowHeight="15840" tabRatio="864" xr2:uid="{00000000-000D-0000-FFFF-FFFF00000000}"/>
  </bookViews>
  <sheets>
    <sheet name="겉표지" sheetId="3" r:id="rId1"/>
    <sheet name="참고사항" sheetId="6" r:id="rId2"/>
    <sheet name="차례" sheetId="7" r:id="rId3"/>
    <sheet name="제1장 위탁판매사업" sheetId="8" r:id="rId4"/>
    <sheet name="1. 연도별 어업별 위판고" sheetId="1" r:id="rId5"/>
    <sheet name="2. 연도별 월별 위판고" sheetId="9" r:id="rId6"/>
    <sheet name="3.어업별 위판고" sheetId="10" r:id="rId7"/>
    <sheet name="4. 수협별 위판고" sheetId="11" r:id="rId8"/>
    <sheet name="5.어종별 위판고 및 단가" sheetId="12" r:id="rId9"/>
    <sheet name="6~7.최고최저평균위판고" sheetId="13" r:id="rId10"/>
    <sheet name="8.월중 최고최저위판고" sheetId="31" r:id="rId11"/>
    <sheet name="9.어업별 척당 1회 평균 위판고" sheetId="18" r:id="rId12"/>
    <sheet name="10.선상 경매 현황" sheetId="19" r:id="rId13"/>
    <sheet name="11.수입수산물 위판고" sheetId="20" r:id="rId14"/>
    <sheet name="제2장 어가동향" sheetId="21" r:id="rId15"/>
    <sheet name="1.어업별 평균어가" sheetId="22" r:id="rId16"/>
    <sheet name="2.어종별 평균어가" sheetId="23" r:id="rId17"/>
    <sheet name="제3장 어선입항" sheetId="24" r:id="rId18"/>
    <sheet name="1.어업별 입항척수" sheetId="25" r:id="rId19"/>
    <sheet name="제4장 선어유통" sheetId="26" state="hidden" r:id="rId20"/>
    <sheet name="1.지역별 반출량" sheetId="27" state="hidden" r:id="rId21"/>
    <sheet name="2.이용배분 동향" sheetId="28" state="hidden" r:id="rId22"/>
    <sheet name="제4장 이용가공사업" sheetId="29" r:id="rId23"/>
    <sheet name="1. 어종별 동결냉장량 및 금액" sheetId="30" r:id="rId24"/>
    <sheet name="2~3. 동결냉장어종별출고량, 얼음판매량" sheetId="32" r:id="rId25"/>
    <sheet name="4. 어업별 어선 급수량 및 금액" sheetId="33" r:id="rId26"/>
    <sheet name="5.상자(규격별) 이용료율" sheetId="34" r:id="rId27"/>
    <sheet name="제5장 중도매인및매매참가인" sheetId="35" r:id="rId28"/>
    <sheet name="1~2. 중도매인수 및 분포" sheetId="36" r:id="rId29"/>
    <sheet name="3.중도매인현황" sheetId="45" r:id="rId30"/>
    <sheet name="4.매매참가인현황" sheetId="46" r:id="rId31"/>
    <sheet name="5. 중매인 최고 및 평균 매상" sheetId="37" r:id="rId32"/>
    <sheet name="제6장 기타" sheetId="38" r:id="rId33"/>
    <sheet name="1.환원사업" sheetId="41" r:id="rId34"/>
    <sheet name="제7장 부록" sheetId="42" r:id="rId35"/>
    <sheet name="1.임원현황" sheetId="43" r:id="rId36"/>
    <sheet name="2.간부직원현황" sheetId="44" r:id="rId37"/>
    <sheet name="어시장의 동태" sheetId="47" r:id="rId38"/>
  </sheets>
  <definedNames>
    <definedName name="_xlnm.Print_Area" localSheetId="23">'1. 어종별 동결냉장량 및 금액'!$A$1:$V$17</definedName>
    <definedName name="_xlnm.Print_Area" localSheetId="4">'1. 연도별 어업별 위판고'!$A$1:$U$58</definedName>
    <definedName name="_xlnm.Print_Area" localSheetId="18">'1.어업별 입항척수'!$A$1:$K$17</definedName>
    <definedName name="_xlnm.Print_Area" localSheetId="15">'1.어업별 평균어가'!$A$1:$J$17</definedName>
    <definedName name="_xlnm.Print_Area" localSheetId="35">'1.임원현황'!$A$1:$C$15</definedName>
    <definedName name="_xlnm.Print_Area" localSheetId="20">'1.지역별 반출량'!$A$1:$L$16</definedName>
    <definedName name="_xlnm.Print_Area" localSheetId="33">'1.환원사업'!$A$1:$C$20</definedName>
    <definedName name="_xlnm.Print_Area" localSheetId="28">'1~2. 중도매인수 및 분포'!$A$1:$G$17</definedName>
    <definedName name="_xlnm.Print_Area" localSheetId="12">'10.선상 경매 현황'!$A$1:$V$17</definedName>
    <definedName name="_xlnm.Print_Area" localSheetId="13">'11.수입수산물 위판고'!$A$1:$J$17</definedName>
    <definedName name="_xlnm.Print_Area" localSheetId="5">'2. 연도별 월별 위판고'!$A$1:$U$17</definedName>
    <definedName name="_xlnm.Print_Area" localSheetId="36">'2.간부직원현황'!$A$1:$G$17</definedName>
    <definedName name="_xlnm.Print_Area" localSheetId="21">'2.이용배분 동향'!$A$1:$E$16</definedName>
    <definedName name="_xlnm.Print_Area" localSheetId="6">'3.어업별 위판고'!$A$1:$S$18</definedName>
    <definedName name="_xlnm.Print_Area" localSheetId="29">'3.중도매인현황'!$A$1:$G$48</definedName>
    <definedName name="_xlnm.Print_Area" localSheetId="7">'4. 수협별 위판고'!$A$1:$M$17</definedName>
    <definedName name="_xlnm.Print_Area" localSheetId="25">'4. 어업별 어선 급수량 및 금액'!$A$1:$V$18</definedName>
    <definedName name="_xlnm.Print_Area" localSheetId="30">'4.매매참가인현황'!$A$1:$C$23</definedName>
    <definedName name="_xlnm.Print_Area" localSheetId="31">'5. 중매인 최고 및 평균 매상'!$A$1:$H$13</definedName>
    <definedName name="_xlnm.Print_Area" localSheetId="26">'5.상자(규격별) 이용료율'!$A$1:$C$14</definedName>
    <definedName name="_xlnm.Print_Area" localSheetId="8">'5.어종별 위판고 및 단가'!$A$1:$Y$34</definedName>
    <definedName name="_xlnm.Print_Area" localSheetId="9">'6~7.최고최저평균위판고'!$A$1:$D$16</definedName>
    <definedName name="_xlnm.Print_Area" localSheetId="10">'8.월중 최고최저위판고'!$A$1:$I$16</definedName>
    <definedName name="_xlnm.Print_Area" localSheetId="11">'9.어업별 척당 1회 평균 위판고'!$A$1:$M$18</definedName>
    <definedName name="_xlnm.Print_Area" localSheetId="37">'어시장의 동태'!$A$1:$I$22</definedName>
    <definedName name="_xlnm.Print_Area" localSheetId="3">'제1장 위탁판매사업'!$A$1:$I$24</definedName>
    <definedName name="_xlnm.Print_Area" localSheetId="14">'제2장 어가동향'!$A$1:$I$24</definedName>
    <definedName name="_xlnm.Print_Area" localSheetId="17">'제3장 어선입항'!$A$1:$I$24</definedName>
    <definedName name="_xlnm.Print_Area" localSheetId="19">'제4장 선어유통'!$A$1:$R$24</definedName>
    <definedName name="_xlnm.Print_Area" localSheetId="22">'제4장 이용가공사업'!$A$1:$I$24</definedName>
    <definedName name="_xlnm.Print_Area" localSheetId="27">'제5장 중도매인및매매참가인'!$A$1:$I$24</definedName>
    <definedName name="_xlnm.Print_Area" localSheetId="32">'제6장 기타'!$A$1:$I$24</definedName>
    <definedName name="_xlnm.Print_Area" localSheetId="34">'제7장 부록'!$A$1:$I$24</definedName>
    <definedName name="_xlnm.Print_Area" localSheetId="1">참고사항!$A$1:$I$22</definedName>
    <definedName name="_xlnm.Print_Titles" localSheetId="29">'3.중도매인현황'!$3:$3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5" i="12" l="1"/>
  <c r="Z6" i="12"/>
  <c r="Z7" i="12"/>
  <c r="Z8" i="12"/>
  <c r="Z9" i="12"/>
  <c r="Z10" i="12"/>
  <c r="Z11" i="12"/>
  <c r="Z12" i="12"/>
  <c r="Z13" i="12"/>
  <c r="Z14" i="12"/>
  <c r="Z15" i="12"/>
  <c r="Z16" i="12"/>
  <c r="AA5" i="12"/>
  <c r="I6" i="31"/>
  <c r="I7" i="31"/>
  <c r="I8" i="31"/>
  <c r="I9" i="31"/>
  <c r="I10" i="31"/>
  <c r="I11" i="31"/>
  <c r="I12" i="31"/>
  <c r="I13" i="31"/>
  <c r="I14" i="31"/>
  <c r="I15" i="31"/>
  <c r="I16" i="31"/>
  <c r="I5" i="31"/>
  <c r="AA6" i="12"/>
  <c r="AA7" i="12"/>
  <c r="AA8" i="12"/>
  <c r="AA9" i="12"/>
  <c r="AA10" i="12"/>
  <c r="AA11" i="12"/>
  <c r="AA12" i="12"/>
  <c r="AA13" i="12"/>
  <c r="AA14" i="12"/>
  <c r="AA15" i="12"/>
  <c r="AA16" i="12"/>
  <c r="AA22" i="12"/>
  <c r="AA23" i="12"/>
  <c r="AA24" i="12"/>
  <c r="AA25" i="12"/>
  <c r="AA26" i="12"/>
  <c r="AA27" i="12"/>
  <c r="AA28" i="12"/>
  <c r="AA29" i="12"/>
  <c r="AA30" i="12"/>
  <c r="AA31" i="12"/>
  <c r="AA32" i="12"/>
  <c r="AA33" i="12"/>
  <c r="Z23" i="12"/>
  <c r="Z24" i="12"/>
  <c r="Z25" i="12"/>
  <c r="Z26" i="12"/>
  <c r="Z27" i="12"/>
  <c r="Z28" i="12"/>
  <c r="Z29" i="12"/>
  <c r="Z30" i="12"/>
  <c r="Z31" i="12"/>
  <c r="Z32" i="12"/>
  <c r="Z33" i="12"/>
  <c r="Z22" i="12"/>
  <c r="L17" i="11"/>
  <c r="M17" i="11"/>
  <c r="J17" i="11"/>
  <c r="K17" i="11"/>
  <c r="H17" i="11"/>
  <c r="I17" i="11"/>
  <c r="E17" i="11"/>
  <c r="F17" i="11"/>
  <c r="G17" i="11"/>
  <c r="D17" i="11"/>
  <c r="C17" i="11"/>
  <c r="B16" i="11"/>
  <c r="B17" i="11" s="1"/>
  <c r="B14" i="11"/>
  <c r="B15" i="11"/>
  <c r="B12" i="11"/>
  <c r="B13" i="11"/>
  <c r="B10" i="11"/>
  <c r="B11" i="11"/>
  <c r="B8" i="11"/>
  <c r="B9" i="11"/>
  <c r="B7" i="11"/>
  <c r="B6" i="11"/>
  <c r="B5" i="11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B17" i="10"/>
  <c r="B18" i="10" s="1"/>
  <c r="B16" i="10"/>
  <c r="B15" i="10"/>
  <c r="B14" i="10"/>
  <c r="B13" i="10"/>
  <c r="B11" i="10"/>
  <c r="B12" i="10"/>
  <c r="B10" i="10"/>
  <c r="B9" i="10"/>
  <c r="B8" i="10"/>
  <c r="B7" i="10"/>
  <c r="B6" i="10"/>
  <c r="Z34" i="12" l="1"/>
  <c r="AA17" i="12"/>
  <c r="Z17" i="12"/>
  <c r="AA34" i="12"/>
  <c r="V17" i="30"/>
  <c r="U17" i="30"/>
  <c r="S17" i="30"/>
  <c r="T17" i="30"/>
  <c r="Q17" i="30"/>
  <c r="R17" i="30"/>
  <c r="P17" i="30"/>
  <c r="O17" i="30"/>
  <c r="N17" i="30"/>
  <c r="M17" i="30"/>
  <c r="L17" i="30"/>
  <c r="K17" i="30"/>
  <c r="J17" i="30"/>
  <c r="I17" i="30"/>
  <c r="H17" i="30"/>
  <c r="G17" i="30"/>
  <c r="F17" i="30"/>
  <c r="E17" i="30"/>
  <c r="D17" i="30"/>
  <c r="C17" i="30"/>
  <c r="B17" i="30"/>
  <c r="K16" i="32"/>
  <c r="J16" i="32"/>
  <c r="F16" i="32"/>
  <c r="G16" i="32"/>
  <c r="H16" i="32"/>
  <c r="D16" i="32"/>
  <c r="E16" i="32"/>
  <c r="C16" i="32"/>
  <c r="B16" i="32"/>
  <c r="S17" i="9"/>
  <c r="R17" i="9"/>
  <c r="Q17" i="9"/>
  <c r="P17" i="9"/>
  <c r="O17" i="9"/>
  <c r="N17" i="9"/>
  <c r="G16" i="23" l="1"/>
  <c r="I34" i="12"/>
  <c r="C6" i="19" l="1"/>
  <c r="C7" i="19"/>
  <c r="C8" i="19"/>
  <c r="C9" i="19"/>
  <c r="C10" i="19"/>
  <c r="C11" i="19"/>
  <c r="C12" i="19"/>
  <c r="C13" i="19"/>
  <c r="C14" i="19"/>
  <c r="C15" i="19"/>
  <c r="C16" i="19"/>
  <c r="C5" i="19"/>
  <c r="B6" i="19"/>
  <c r="D6" i="19" s="1"/>
  <c r="B7" i="19"/>
  <c r="D7" i="19" s="1"/>
  <c r="B8" i="19"/>
  <c r="D8" i="19" s="1"/>
  <c r="B9" i="19"/>
  <c r="D9" i="19" s="1"/>
  <c r="B10" i="19"/>
  <c r="D10" i="19" s="1"/>
  <c r="B11" i="19"/>
  <c r="D11" i="19" s="1"/>
  <c r="B12" i="19"/>
  <c r="D12" i="19" s="1"/>
  <c r="B13" i="19"/>
  <c r="D13" i="19" s="1"/>
  <c r="B14" i="19"/>
  <c r="D14" i="19" s="1"/>
  <c r="B15" i="19"/>
  <c r="D15" i="19" s="1"/>
  <c r="B16" i="19"/>
  <c r="B5" i="19"/>
  <c r="D5" i="19" s="1"/>
  <c r="D16" i="19" l="1"/>
  <c r="C57" i="1"/>
  <c r="F57" i="1"/>
  <c r="B57" i="1" s="1"/>
  <c r="S17" i="33" l="1"/>
  <c r="P17" i="33"/>
  <c r="M17" i="33"/>
  <c r="I17" i="33"/>
  <c r="H17" i="33"/>
  <c r="G17" i="33"/>
  <c r="S16" i="33"/>
  <c r="P16" i="33"/>
  <c r="M16" i="33"/>
  <c r="I16" i="33"/>
  <c r="H16" i="33"/>
  <c r="G16" i="33"/>
  <c r="S15" i="33"/>
  <c r="P15" i="33"/>
  <c r="M15" i="33"/>
  <c r="I15" i="33"/>
  <c r="H15" i="33"/>
  <c r="G15" i="33"/>
  <c r="S14" i="33"/>
  <c r="P14" i="33"/>
  <c r="M14" i="33"/>
  <c r="I14" i="33"/>
  <c r="H14" i="33"/>
  <c r="G14" i="33"/>
  <c r="S13" i="33"/>
  <c r="P13" i="33"/>
  <c r="M13" i="33"/>
  <c r="I13" i="33"/>
  <c r="H13" i="33"/>
  <c r="G13" i="33"/>
  <c r="S12" i="33"/>
  <c r="P12" i="33"/>
  <c r="M12" i="33"/>
  <c r="I12" i="33"/>
  <c r="H12" i="33"/>
  <c r="G12" i="33"/>
  <c r="S11" i="33"/>
  <c r="P11" i="33"/>
  <c r="M11" i="33"/>
  <c r="I11" i="33"/>
  <c r="H11" i="33"/>
  <c r="G11" i="33"/>
  <c r="S10" i="33"/>
  <c r="P10" i="33"/>
  <c r="M10" i="33"/>
  <c r="I10" i="33"/>
  <c r="H10" i="33"/>
  <c r="G10" i="33"/>
  <c r="S9" i="33"/>
  <c r="P9" i="33"/>
  <c r="M9" i="33"/>
  <c r="J9" i="33" s="1"/>
  <c r="I9" i="33"/>
  <c r="H9" i="33"/>
  <c r="G9" i="33"/>
  <c r="S8" i="33"/>
  <c r="P8" i="33"/>
  <c r="M8" i="33"/>
  <c r="I8" i="33"/>
  <c r="H8" i="33"/>
  <c r="G8" i="33"/>
  <c r="S7" i="33"/>
  <c r="P7" i="33"/>
  <c r="M7" i="33"/>
  <c r="I7" i="33"/>
  <c r="H7" i="33"/>
  <c r="G7" i="33"/>
  <c r="S6" i="33"/>
  <c r="P6" i="33"/>
  <c r="M6" i="33"/>
  <c r="I6" i="33"/>
  <c r="H6" i="33"/>
  <c r="G6" i="33"/>
  <c r="D16" i="25"/>
  <c r="D15" i="25"/>
  <c r="D14" i="25"/>
  <c r="D13" i="25"/>
  <c r="D12" i="25"/>
  <c r="D11" i="25"/>
  <c r="D10" i="25"/>
  <c r="D9" i="25"/>
  <c r="D8" i="25"/>
  <c r="D7" i="25"/>
  <c r="D6" i="25"/>
  <c r="D5" i="25"/>
  <c r="J13" i="33" l="1"/>
  <c r="J11" i="33"/>
  <c r="J12" i="33"/>
  <c r="J16" i="33"/>
  <c r="J17" i="33"/>
  <c r="J6" i="33"/>
  <c r="J10" i="33"/>
  <c r="J14" i="33"/>
  <c r="J15" i="33"/>
  <c r="J8" i="33"/>
  <c r="J7" i="33"/>
  <c r="D16" i="22"/>
  <c r="D15" i="22"/>
  <c r="D14" i="22"/>
  <c r="D13" i="22"/>
  <c r="D12" i="22"/>
  <c r="D11" i="22"/>
  <c r="D10" i="22"/>
  <c r="D9" i="22"/>
  <c r="D8" i="22"/>
  <c r="D7" i="22"/>
  <c r="D6" i="22"/>
  <c r="D5" i="22"/>
  <c r="U56" i="1"/>
  <c r="G56" i="1"/>
  <c r="F56" i="1"/>
  <c r="B56" i="1" s="1"/>
  <c r="C56" i="1" l="1"/>
  <c r="E16" i="31"/>
  <c r="E15" i="31"/>
  <c r="E14" i="31"/>
  <c r="E13" i="31"/>
  <c r="E12" i="31"/>
  <c r="E11" i="31"/>
  <c r="E10" i="31"/>
  <c r="E9" i="31"/>
  <c r="E8" i="31"/>
  <c r="E7" i="31"/>
  <c r="E6" i="31"/>
  <c r="E5" i="31"/>
  <c r="G32" i="23" l="1"/>
  <c r="H32" i="23"/>
  <c r="I32" i="23"/>
  <c r="J32" i="23"/>
  <c r="K32" i="23"/>
  <c r="L32" i="23"/>
  <c r="M32" i="23"/>
  <c r="N32" i="23"/>
  <c r="O32" i="23"/>
  <c r="C16" i="23"/>
  <c r="D16" i="23"/>
  <c r="E16" i="23"/>
  <c r="F16" i="23"/>
  <c r="H16" i="23"/>
  <c r="I16" i="23"/>
  <c r="J16" i="23"/>
  <c r="K16" i="23"/>
  <c r="L16" i="23"/>
  <c r="M16" i="23"/>
  <c r="N16" i="23"/>
  <c r="O16" i="23"/>
  <c r="H17" i="22"/>
  <c r="C17" i="22"/>
  <c r="E17" i="22"/>
  <c r="F17" i="22"/>
  <c r="G17" i="22"/>
  <c r="I17" i="22"/>
  <c r="J17" i="22"/>
  <c r="C16" i="12"/>
  <c r="C15" i="12"/>
  <c r="C14" i="12"/>
  <c r="C13" i="12"/>
  <c r="B16" i="12"/>
  <c r="B15" i="12"/>
  <c r="B14" i="12"/>
  <c r="D14" i="12" s="1"/>
  <c r="B14" i="22" s="1"/>
  <c r="B13" i="12"/>
  <c r="B12" i="12"/>
  <c r="C12" i="12"/>
  <c r="X34" i="12"/>
  <c r="W34" i="12"/>
  <c r="Q34" i="12"/>
  <c r="K34" i="12"/>
  <c r="H34" i="12"/>
  <c r="C34" i="12"/>
  <c r="B34" i="12"/>
  <c r="U17" i="12"/>
  <c r="T17" i="12"/>
  <c r="R17" i="12"/>
  <c r="Q17" i="12"/>
  <c r="N17" i="12"/>
  <c r="L17" i="12"/>
  <c r="K17" i="12"/>
  <c r="I17" i="12"/>
  <c r="F17" i="12"/>
  <c r="G55" i="1"/>
  <c r="F55" i="1"/>
  <c r="C55" i="1"/>
  <c r="B55" i="1"/>
  <c r="D34" i="12" l="1"/>
  <c r="S17" i="12"/>
  <c r="M17" i="12"/>
  <c r="J34" i="12"/>
  <c r="Y34" i="12"/>
  <c r="D17" i="22"/>
  <c r="D15" i="12"/>
  <c r="B15" i="22" s="1"/>
  <c r="V17" i="12"/>
  <c r="D13" i="12"/>
  <c r="B13" i="22" s="1"/>
  <c r="D16" i="12"/>
  <c r="B16" i="22" s="1"/>
  <c r="D12" i="12"/>
  <c r="B12" i="22" s="1"/>
  <c r="E17" i="12" l="1"/>
  <c r="G17" i="12" s="1"/>
  <c r="B10" i="12"/>
  <c r="B5" i="12"/>
  <c r="C11" i="12" l="1"/>
  <c r="B11" i="12"/>
  <c r="C10" i="12"/>
  <c r="D10" i="12" s="1"/>
  <c r="B10" i="22" s="1"/>
  <c r="C9" i="12"/>
  <c r="B9" i="12"/>
  <c r="C8" i="12"/>
  <c r="B8" i="12"/>
  <c r="C7" i="12"/>
  <c r="B7" i="12"/>
  <c r="C6" i="12"/>
  <c r="B6" i="12"/>
  <c r="C5" i="12"/>
  <c r="D5" i="12" s="1"/>
  <c r="B5" i="22" s="1"/>
  <c r="B17" i="12" l="1"/>
  <c r="D6" i="12"/>
  <c r="B6" i="22" s="1"/>
  <c r="D9" i="12"/>
  <c r="B9" i="22" s="1"/>
  <c r="D7" i="12"/>
  <c r="B7" i="22" s="1"/>
  <c r="D11" i="12"/>
  <c r="B11" i="22" s="1"/>
  <c r="D8" i="12"/>
  <c r="B8" i="22" s="1"/>
  <c r="D9" i="47"/>
  <c r="F32" i="23"/>
  <c r="E32" i="23"/>
  <c r="D32" i="23"/>
  <c r="C32" i="23"/>
  <c r="B32" i="23"/>
  <c r="B16" i="23"/>
  <c r="B16" i="36"/>
  <c r="B11" i="36"/>
  <c r="C5" i="36"/>
  <c r="B5" i="36"/>
  <c r="B17" i="22" l="1"/>
  <c r="B7" i="33"/>
  <c r="C7" i="33"/>
  <c r="D7" i="33"/>
  <c r="B8" i="33"/>
  <c r="C8" i="33"/>
  <c r="D8" i="33"/>
  <c r="B9" i="33"/>
  <c r="C9" i="33"/>
  <c r="D9" i="33"/>
  <c r="B10" i="33"/>
  <c r="C10" i="33"/>
  <c r="D10" i="33"/>
  <c r="B11" i="33"/>
  <c r="C11" i="33"/>
  <c r="D11" i="33"/>
  <c r="B12" i="33"/>
  <c r="C12" i="33"/>
  <c r="D12" i="33"/>
  <c r="B13" i="33"/>
  <c r="C13" i="33"/>
  <c r="D13" i="33"/>
  <c r="B14" i="33"/>
  <c r="C14" i="33"/>
  <c r="D14" i="33"/>
  <c r="B15" i="33"/>
  <c r="C15" i="33"/>
  <c r="D15" i="33"/>
  <c r="B16" i="33"/>
  <c r="C16" i="33"/>
  <c r="D16" i="33"/>
  <c r="B17" i="33"/>
  <c r="C17" i="33"/>
  <c r="D17" i="33"/>
  <c r="D6" i="33"/>
  <c r="C6" i="33"/>
  <c r="B6" i="33"/>
  <c r="B6" i="25"/>
  <c r="B7" i="25"/>
  <c r="B8" i="25"/>
  <c r="B9" i="25"/>
  <c r="B10" i="25"/>
  <c r="B11" i="25"/>
  <c r="B12" i="25"/>
  <c r="B13" i="25"/>
  <c r="B14" i="25"/>
  <c r="B15" i="25"/>
  <c r="B16" i="25"/>
  <c r="B5" i="25"/>
  <c r="D18" i="33" l="1"/>
  <c r="B14" i="41" l="1"/>
  <c r="J16" i="20"/>
  <c r="J15" i="20"/>
  <c r="J14" i="20"/>
  <c r="J13" i="20"/>
  <c r="J12" i="20"/>
  <c r="J11" i="20"/>
  <c r="J10" i="20"/>
  <c r="J9" i="20"/>
  <c r="J8" i="20"/>
  <c r="J7" i="20"/>
  <c r="J6" i="20"/>
  <c r="J5" i="20"/>
  <c r="G16" i="20"/>
  <c r="G15" i="20"/>
  <c r="G14" i="20"/>
  <c r="G13" i="20"/>
  <c r="G12" i="20"/>
  <c r="G11" i="20"/>
  <c r="G10" i="20"/>
  <c r="G9" i="20"/>
  <c r="G8" i="20"/>
  <c r="G7" i="20"/>
  <c r="G6" i="20"/>
  <c r="G5" i="20"/>
  <c r="D16" i="20"/>
  <c r="D15" i="20"/>
  <c r="D14" i="20"/>
  <c r="D13" i="20"/>
  <c r="D12" i="20"/>
  <c r="D11" i="20"/>
  <c r="D10" i="20"/>
  <c r="D9" i="20"/>
  <c r="D8" i="20"/>
  <c r="D7" i="20"/>
  <c r="D6" i="20"/>
  <c r="D5" i="20"/>
  <c r="V6" i="9" l="1"/>
  <c r="V7" i="9"/>
  <c r="V8" i="9"/>
  <c r="V9" i="9"/>
  <c r="V10" i="9"/>
  <c r="V11" i="9"/>
  <c r="V12" i="9"/>
  <c r="V13" i="9"/>
  <c r="V14" i="9"/>
  <c r="V15" i="9"/>
  <c r="V16" i="9"/>
  <c r="V17" i="9"/>
  <c r="V5" i="9"/>
  <c r="T34" i="12" l="1"/>
  <c r="U34" i="12"/>
  <c r="E34" i="12"/>
  <c r="F34" i="12"/>
  <c r="L34" i="12"/>
  <c r="M34" i="12" s="1"/>
  <c r="N34" i="12"/>
  <c r="O34" i="12"/>
  <c r="R34" i="12"/>
  <c r="S34" i="12" s="1"/>
  <c r="V18" i="33"/>
  <c r="U18" i="33"/>
  <c r="T18" i="33"/>
  <c r="S18" i="33"/>
  <c r="R18" i="33"/>
  <c r="Q18" i="33"/>
  <c r="P18" i="33"/>
  <c r="O18" i="33"/>
  <c r="N18" i="33"/>
  <c r="M18" i="33"/>
  <c r="L18" i="33"/>
  <c r="K18" i="33"/>
  <c r="J18" i="33"/>
  <c r="I18" i="33"/>
  <c r="H18" i="33"/>
  <c r="G18" i="33"/>
  <c r="F18" i="33"/>
  <c r="E18" i="33"/>
  <c r="E16" i="28"/>
  <c r="D16" i="28"/>
  <c r="C16" i="28"/>
  <c r="B16" i="28"/>
  <c r="L16" i="27"/>
  <c r="J16" i="27"/>
  <c r="I16" i="27"/>
  <c r="H16" i="27"/>
  <c r="G16" i="27"/>
  <c r="F16" i="27"/>
  <c r="E16" i="27"/>
  <c r="D16" i="27"/>
  <c r="C16" i="27"/>
  <c r="B16" i="27"/>
  <c r="C17" i="25"/>
  <c r="D17" i="25"/>
  <c r="E17" i="25"/>
  <c r="F17" i="25"/>
  <c r="G17" i="25"/>
  <c r="H17" i="25"/>
  <c r="I17" i="25"/>
  <c r="J17" i="25"/>
  <c r="K17" i="25"/>
  <c r="B17" i="25"/>
  <c r="G34" i="12" l="1"/>
  <c r="V34" i="12"/>
  <c r="P34" i="12"/>
  <c r="AA15" i="9"/>
  <c r="AA7" i="9"/>
  <c r="AB15" i="9"/>
  <c r="AA9" i="9"/>
  <c r="AB8" i="9"/>
  <c r="AA8" i="9"/>
  <c r="AB7" i="9"/>
  <c r="AB12" i="9"/>
  <c r="AA12" i="9"/>
  <c r="AB11" i="9"/>
  <c r="AB5" i="9"/>
  <c r="AA11" i="9"/>
  <c r="AA5" i="9"/>
  <c r="AB9" i="9"/>
  <c r="AB14" i="9"/>
  <c r="AA14" i="9"/>
  <c r="AB13" i="9"/>
  <c r="AA13" i="9"/>
  <c r="AB6" i="9"/>
  <c r="AA6" i="9"/>
  <c r="AB16" i="9"/>
  <c r="AB10" i="9"/>
  <c r="AA16" i="9"/>
  <c r="AA10" i="9"/>
  <c r="B18" i="33"/>
  <c r="C18" i="33"/>
  <c r="U17" i="19" l="1"/>
  <c r="R17" i="19"/>
  <c r="O17" i="19"/>
  <c r="L17" i="19"/>
  <c r="I17" i="19"/>
  <c r="F17" i="19"/>
  <c r="C17" i="19"/>
  <c r="X17" i="12"/>
  <c r="O17" i="12"/>
  <c r="P17" i="12" s="1"/>
  <c r="C17" i="12"/>
  <c r="I17" i="20"/>
  <c r="F17" i="20"/>
  <c r="C17" i="20"/>
  <c r="H17" i="20"/>
  <c r="J17" i="20" s="1"/>
  <c r="E17" i="20"/>
  <c r="G17" i="20" s="1"/>
  <c r="B17" i="20"/>
  <c r="D17" i="20" s="1"/>
  <c r="T17" i="19"/>
  <c r="Q17" i="19"/>
  <c r="S17" i="19" s="1"/>
  <c r="N17" i="19"/>
  <c r="K17" i="19"/>
  <c r="H17" i="19"/>
  <c r="E17" i="19"/>
  <c r="G17" i="19" s="1"/>
  <c r="B17" i="19"/>
  <c r="C18" i="18"/>
  <c r="D18" i="18"/>
  <c r="E18" i="18"/>
  <c r="F18" i="18"/>
  <c r="G18" i="18"/>
  <c r="H18" i="18"/>
  <c r="I18" i="18"/>
  <c r="J18" i="18"/>
  <c r="K18" i="18"/>
  <c r="L18" i="18"/>
  <c r="M18" i="18"/>
  <c r="B18" i="18"/>
  <c r="W17" i="12"/>
  <c r="Y17" i="12" s="1"/>
  <c r="H17" i="12"/>
  <c r="J17" i="12" s="1"/>
  <c r="V17" i="19" l="1"/>
  <c r="D17" i="19"/>
  <c r="M17" i="19"/>
  <c r="P17" i="19"/>
  <c r="AB17" i="9"/>
  <c r="Y7" i="9"/>
  <c r="Z12" i="9"/>
  <c r="Y5" i="9"/>
  <c r="Z11" i="9"/>
  <c r="Z16" i="9"/>
  <c r="Z10" i="9"/>
  <c r="Y13" i="9"/>
  <c r="Z7" i="9"/>
  <c r="Y12" i="9"/>
  <c r="Z6" i="9"/>
  <c r="Z5" i="9"/>
  <c r="Y10" i="9"/>
  <c r="Y15" i="9"/>
  <c r="Y9" i="9"/>
  <c r="Z15" i="9"/>
  <c r="Z9" i="9"/>
  <c r="Z13" i="9"/>
  <c r="Y6" i="9"/>
  <c r="Y11" i="9"/>
  <c r="Y16" i="9"/>
  <c r="Y14" i="9"/>
  <c r="Y8" i="9"/>
  <c r="Z14" i="9"/>
  <c r="Z8" i="9"/>
  <c r="X11" i="9"/>
  <c r="W15" i="9"/>
  <c r="W9" i="9"/>
  <c r="X15" i="9"/>
  <c r="X9" i="9"/>
  <c r="X8" i="9"/>
  <c r="W8" i="9"/>
  <c r="X16" i="9"/>
  <c r="W7" i="9"/>
  <c r="W5" i="9"/>
  <c r="W16" i="9"/>
  <c r="W10" i="9"/>
  <c r="X10" i="9"/>
  <c r="W13" i="9"/>
  <c r="X13" i="9"/>
  <c r="X7" i="9"/>
  <c r="W12" i="9"/>
  <c r="W6" i="9"/>
  <c r="X12" i="9"/>
  <c r="X6" i="9"/>
  <c r="X14" i="9"/>
  <c r="W11" i="9"/>
  <c r="W14" i="9"/>
  <c r="X5" i="9"/>
  <c r="D17" i="12"/>
  <c r="AA17" i="9" l="1"/>
  <c r="Z17" i="9"/>
  <c r="Y17" i="9"/>
  <c r="W17" i="9"/>
  <c r="X17" i="9" l="1"/>
</calcChain>
</file>

<file path=xl/sharedStrings.xml><?xml version="1.0" encoding="utf-8"?>
<sst xmlns="http://schemas.openxmlformats.org/spreadsheetml/2006/main" count="1258" uniqueCount="619">
  <si>
    <t>계</t>
  </si>
  <si>
    <t>대 형 선 망</t>
  </si>
  <si>
    <t>소 계</t>
  </si>
  <si>
    <t>외 끌 이</t>
  </si>
  <si>
    <t>쌍 끌 이</t>
  </si>
  <si>
    <t>수 량</t>
  </si>
  <si>
    <t>금 액</t>
  </si>
  <si>
    <t>대형트롤</t>
  </si>
  <si>
    <t>대 형 기 선 저 인 망</t>
    <phoneticPr fontId="2" type="noConversion"/>
  </si>
  <si>
    <t>중형기선저인망</t>
    <phoneticPr fontId="2" type="noConversion"/>
  </si>
  <si>
    <t>안 강 망</t>
    <phoneticPr fontId="2" type="noConversion"/>
  </si>
  <si>
    <t>상어유망</t>
    <phoneticPr fontId="2" type="noConversion"/>
  </si>
  <si>
    <t>기   타</t>
    <phoneticPr fontId="2" type="noConversion"/>
  </si>
  <si>
    <t>연도별 어업별</t>
    <phoneticPr fontId="2" type="noConversion"/>
  </si>
  <si>
    <t>위판고 (계속)</t>
    <phoneticPr fontId="2" type="noConversion"/>
  </si>
  <si>
    <t>수 량</t>
    <phoneticPr fontId="2" type="noConversion"/>
  </si>
  <si>
    <t>1. 연도별 어업</t>
    <phoneticPr fontId="2" type="noConversion"/>
  </si>
  <si>
    <t>별 위판고</t>
    <phoneticPr fontId="2" type="noConversion"/>
  </si>
  <si>
    <t>구
분</t>
    <phoneticPr fontId="2" type="noConversion"/>
  </si>
  <si>
    <t>어시장의 동태</t>
    <phoneticPr fontId="8" type="noConversion"/>
  </si>
  <si>
    <t>이용자를 위한 참고사항</t>
    <phoneticPr fontId="2" type="noConversion"/>
  </si>
  <si>
    <t>차      례</t>
    <phoneticPr fontId="8" type="noConversion"/>
  </si>
  <si>
    <t>제1장</t>
    <phoneticPr fontId="8" type="noConversion"/>
  </si>
  <si>
    <t>1.</t>
    <phoneticPr fontId="2" type="noConversion"/>
  </si>
  <si>
    <t>2.</t>
    <phoneticPr fontId="2" type="noConversion"/>
  </si>
  <si>
    <t>3.</t>
    <phoneticPr fontId="2" type="noConversion"/>
  </si>
  <si>
    <t>4.</t>
    <phoneticPr fontId="2" type="noConversion"/>
  </si>
  <si>
    <t>5.</t>
    <phoneticPr fontId="2" type="noConversion"/>
  </si>
  <si>
    <t>6.</t>
    <phoneticPr fontId="2" type="noConversion"/>
  </si>
  <si>
    <t>7.</t>
    <phoneticPr fontId="2" type="noConversion"/>
  </si>
  <si>
    <t>8.</t>
    <phoneticPr fontId="2" type="noConversion"/>
  </si>
  <si>
    <t>9.</t>
    <phoneticPr fontId="2" type="noConversion"/>
  </si>
  <si>
    <t>11.</t>
    <phoneticPr fontId="2" type="noConversion"/>
  </si>
  <si>
    <t>10.</t>
    <phoneticPr fontId="2" type="noConversion"/>
  </si>
  <si>
    <t>제2장</t>
    <phoneticPr fontId="8" type="noConversion"/>
  </si>
  <si>
    <t>제3장</t>
    <phoneticPr fontId="8" type="noConversion"/>
  </si>
  <si>
    <t>제4장</t>
    <phoneticPr fontId="8" type="noConversion"/>
  </si>
  <si>
    <t>제5장</t>
    <phoneticPr fontId="8" type="noConversion"/>
  </si>
  <si>
    <t>제6장</t>
    <phoneticPr fontId="8" type="noConversion"/>
  </si>
  <si>
    <t>제7장</t>
    <phoneticPr fontId="8" type="noConversion"/>
  </si>
  <si>
    <t>임원 현황  ‥‥‥‥‥‥‥‥‥‥‥‥‥‥‥‥‥‥‥‥‥‥‥‥‥‥</t>
    <phoneticPr fontId="8" type="noConversion"/>
  </si>
  <si>
    <t>간부직원 현황 ‥‥‥‥‥‥‥‥‥‥‥‥‥‥‥‥‥‥‥‥‥‥‥‥‥‥‥‥‥‥</t>
    <phoneticPr fontId="8" type="noConversion"/>
  </si>
  <si>
    <t>중도매인 현황  ‥‥‥‥‥‥‥‥‥‥‥‥‥‥‥‥‥‥‥‥‥‥‥‥‥‥</t>
    <phoneticPr fontId="8" type="noConversion"/>
  </si>
  <si>
    <t>연도별 어업별 위판고  ‥‥‥‥‥‥‥‥‥‥‥‥‥‥‥‥‥‥</t>
    <phoneticPr fontId="8" type="noConversion"/>
  </si>
  <si>
    <t>연도별 월별 위판고 (최근 10개년)  ‥‥‥‥‥‥‥‥‥‥‥‥‥</t>
    <phoneticPr fontId="8" type="noConversion"/>
  </si>
  <si>
    <t>연도별 월별 수입수산물 위판고 ‥‥‥‥‥‥‥‥‥‥‥‥‥‥‥‥‥‥‥</t>
    <phoneticPr fontId="8" type="noConversion"/>
  </si>
  <si>
    <t>매매참가인 현황  ‥‥‥‥‥‥‥‥‥‥‥‥‥‥‥‥‥‥‥‥‥‥</t>
    <phoneticPr fontId="8" type="noConversion"/>
  </si>
  <si>
    <t>제1장   위 탁 판 매 사 업</t>
    <phoneticPr fontId="2" type="noConversion"/>
  </si>
  <si>
    <t>2013년</t>
    <phoneticPr fontId="2" type="noConversion"/>
  </si>
  <si>
    <t>위판고 (최근 10개년)</t>
    <phoneticPr fontId="2" type="noConversion"/>
  </si>
  <si>
    <t>2. 연도별 월별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</si>
  <si>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</si>
  <si>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</si>
  <si>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</si>
  <si>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</si>
  <si>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</si>
  <si>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</si>
  <si>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</si>
  <si>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</si>
  <si>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</si>
  <si>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</si>
  <si>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</si>
  <si>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</si>
  <si>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합계</t>
    <phoneticPr fontId="2" type="noConversion"/>
  </si>
  <si>
    <t>합 계</t>
    <phoneticPr fontId="2" type="noConversion"/>
  </si>
  <si>
    <t>(단위 - 수량 : 톤,  금액 : 천원)</t>
    <phoneticPr fontId="2" type="noConversion"/>
  </si>
  <si>
    <t>어업별 위판고</t>
    <phoneticPr fontId="2" type="noConversion"/>
  </si>
  <si>
    <t>수협별 위판고</t>
    <phoneticPr fontId="2" type="noConversion"/>
  </si>
  <si>
    <t>대형선망수협</t>
    <phoneticPr fontId="2" type="noConversion"/>
  </si>
  <si>
    <t>대형기선저인망수협</t>
    <phoneticPr fontId="2" type="noConversion"/>
  </si>
  <si>
    <t>서남구기선저인망수협</t>
    <phoneticPr fontId="2" type="noConversion"/>
  </si>
  <si>
    <t>근해안강망수협</t>
    <phoneticPr fontId="2" type="noConversion"/>
  </si>
  <si>
    <t>별 위판고 및 단가</t>
    <phoneticPr fontId="2" type="noConversion"/>
  </si>
  <si>
    <t>위판고 및 단가(계속)</t>
    <phoneticPr fontId="2" type="noConversion"/>
  </si>
  <si>
    <t>(단위 - 수량 : 톤,  금액 : 천원, 단가 : 원/kg)</t>
    <phoneticPr fontId="2" type="noConversion"/>
  </si>
  <si>
    <t>고 등 어 류</t>
    <phoneticPr fontId="2" type="noConversion"/>
  </si>
  <si>
    <t>삼    치    류</t>
    <phoneticPr fontId="2" type="noConversion"/>
  </si>
  <si>
    <t>오    징    어</t>
    <phoneticPr fontId="2" type="noConversion"/>
  </si>
  <si>
    <t>눈    볼    대</t>
    <phoneticPr fontId="2" type="noConversion"/>
  </si>
  <si>
    <t>전 갱 이 류</t>
    <phoneticPr fontId="2" type="noConversion"/>
  </si>
  <si>
    <t>방         어</t>
    <phoneticPr fontId="2" type="noConversion"/>
  </si>
  <si>
    <t>갈         치</t>
    <phoneticPr fontId="2" type="noConversion"/>
  </si>
  <si>
    <t>금 액</t>
    <phoneticPr fontId="2" type="noConversion"/>
  </si>
  <si>
    <t>단 가</t>
    <phoneticPr fontId="2" type="noConversion"/>
  </si>
  <si>
    <t>병         어</t>
    <phoneticPr fontId="2" type="noConversion"/>
  </si>
  <si>
    <t>참    조    기</t>
    <phoneticPr fontId="2" type="noConversion"/>
  </si>
  <si>
    <t>가 자 미 류</t>
    <phoneticPr fontId="2" type="noConversion"/>
  </si>
  <si>
    <t>다 랑 어 류</t>
    <phoneticPr fontId="2" type="noConversion"/>
  </si>
  <si>
    <t>기 타 돔 류</t>
    <phoneticPr fontId="2" type="noConversion"/>
  </si>
  <si>
    <t>쥐         치</t>
    <phoneticPr fontId="2" type="noConversion"/>
  </si>
  <si>
    <t>아         귀</t>
    <phoneticPr fontId="2" type="noConversion"/>
  </si>
  <si>
    <t>기         타</t>
    <phoneticPr fontId="2" type="noConversion"/>
  </si>
  <si>
    <t>금        액</t>
    <phoneticPr fontId="2" type="noConversion"/>
  </si>
  <si>
    <t>구        분</t>
    <phoneticPr fontId="2" type="noConversion"/>
  </si>
  <si>
    <t>수        량</t>
    <phoneticPr fontId="2" type="noConversion"/>
  </si>
  <si>
    <t>단        가</t>
    <phoneticPr fontId="2" type="noConversion"/>
  </si>
  <si>
    <t>일  평  균</t>
    <phoneticPr fontId="2" type="noConversion"/>
  </si>
  <si>
    <t>월 중 1일 최고</t>
    <phoneticPr fontId="2" type="noConversion"/>
  </si>
  <si>
    <t>월 중 1일 최저</t>
    <phoneticPr fontId="2" type="noConversion"/>
  </si>
  <si>
    <t>일 자</t>
    <phoneticPr fontId="2" type="noConversion"/>
  </si>
  <si>
    <t>척당 1회 평균 위판고</t>
    <phoneticPr fontId="2" type="noConversion"/>
  </si>
  <si>
    <t>평 균</t>
    <phoneticPr fontId="2" type="noConversion"/>
  </si>
  <si>
    <t>근 해 안 강 망</t>
    <phoneticPr fontId="2" type="noConversion"/>
  </si>
  <si>
    <t xml:space="preserve"> 저 인 망</t>
    <phoneticPr fontId="2" type="noConversion"/>
  </si>
  <si>
    <t>대 형 기 선</t>
    <phoneticPr fontId="2" type="noConversion"/>
  </si>
  <si>
    <t>고    등    어</t>
    <phoneticPr fontId="2" type="noConversion"/>
  </si>
  <si>
    <t>눈    퉁    멸</t>
    <phoneticPr fontId="2" type="noConversion"/>
  </si>
  <si>
    <t>삼         치</t>
    <phoneticPr fontId="2" type="noConversion"/>
  </si>
  <si>
    <t>전    갱    이</t>
    <phoneticPr fontId="2" type="noConversion"/>
  </si>
  <si>
    <t>선상 경매 현황</t>
    <phoneticPr fontId="2" type="noConversion"/>
  </si>
  <si>
    <t>11. 연도별 월별 수입수산물 위판고</t>
    <phoneticPr fontId="2" type="noConversion"/>
  </si>
  <si>
    <t>제2장   어 가 동 향</t>
    <phoneticPr fontId="2" type="noConversion"/>
  </si>
  <si>
    <t>(단위 - 수량 : 톤,  금액 : 백만원, 단가 : 원/kg)</t>
    <phoneticPr fontId="2" type="noConversion"/>
  </si>
  <si>
    <t xml:space="preserve">위탁판매사업 </t>
    <phoneticPr fontId="8" type="noConversion"/>
  </si>
  <si>
    <t xml:space="preserve">어가동향  </t>
    <phoneticPr fontId="8" type="noConversion"/>
  </si>
  <si>
    <t xml:space="preserve">어선입항  </t>
    <phoneticPr fontId="8" type="noConversion"/>
  </si>
  <si>
    <t xml:space="preserve">이용가공사업  </t>
    <phoneticPr fontId="8" type="noConversion"/>
  </si>
  <si>
    <t xml:space="preserve">중도매인 및 매매참가인  </t>
    <phoneticPr fontId="8" type="noConversion"/>
  </si>
  <si>
    <t xml:space="preserve">기 타 </t>
    <phoneticPr fontId="8" type="noConversion"/>
  </si>
  <si>
    <t xml:space="preserve">부 록  </t>
    <phoneticPr fontId="8" type="noConversion"/>
  </si>
  <si>
    <t>소   계</t>
    <phoneticPr fontId="2" type="noConversion"/>
  </si>
  <si>
    <t>계</t>
    <phoneticPr fontId="2" type="noConversion"/>
  </si>
  <si>
    <t>(단위 - 원/kg)</t>
    <phoneticPr fontId="2" type="noConversion"/>
  </si>
  <si>
    <t>1. 2019년도 월별</t>
    <phoneticPr fontId="2" type="noConversion"/>
  </si>
  <si>
    <t>어업별 평균어가</t>
    <phoneticPr fontId="2" type="noConversion"/>
  </si>
  <si>
    <t>구 분</t>
    <phoneticPr fontId="2" type="noConversion"/>
  </si>
  <si>
    <t>참 돔</t>
    <phoneticPr fontId="2" type="noConversion"/>
  </si>
  <si>
    <t>병 어</t>
    <phoneticPr fontId="2" type="noConversion"/>
  </si>
  <si>
    <t>민 어</t>
    <phoneticPr fontId="2" type="noConversion"/>
  </si>
  <si>
    <t>조 기(5단)</t>
    <phoneticPr fontId="2" type="noConversion"/>
  </si>
  <si>
    <t>조기(7단)</t>
    <phoneticPr fontId="2" type="noConversion"/>
  </si>
  <si>
    <t>조기(8단)</t>
    <phoneticPr fontId="2" type="noConversion"/>
  </si>
  <si>
    <t>조기6단)</t>
    <phoneticPr fontId="2" type="noConversion"/>
  </si>
  <si>
    <t>조기(9단)</t>
    <phoneticPr fontId="2" type="noConversion"/>
  </si>
  <si>
    <t>부세(6단)</t>
    <phoneticPr fontId="2" type="noConversion"/>
  </si>
  <si>
    <t>눈볼대</t>
    <phoneticPr fontId="2" type="noConversion"/>
  </si>
  <si>
    <t>붕장어</t>
    <phoneticPr fontId="2" type="noConversion"/>
  </si>
  <si>
    <t>고등어(상)</t>
    <phoneticPr fontId="2" type="noConversion"/>
  </si>
  <si>
    <t>고등어(중)</t>
    <phoneticPr fontId="2" type="noConversion"/>
  </si>
  <si>
    <t>고등어(하)</t>
    <phoneticPr fontId="2" type="noConversion"/>
  </si>
  <si>
    <t>가오리</t>
    <phoneticPr fontId="2" type="noConversion"/>
  </si>
  <si>
    <t>아 귀</t>
    <phoneticPr fontId="2" type="noConversion"/>
  </si>
  <si>
    <t>새 우</t>
    <phoneticPr fontId="2" type="noConversion"/>
  </si>
  <si>
    <t>게</t>
    <phoneticPr fontId="2" type="noConversion"/>
  </si>
  <si>
    <t>갑오징어</t>
    <phoneticPr fontId="2" type="noConversion"/>
  </si>
  <si>
    <t>문 어</t>
    <phoneticPr fontId="2" type="noConversion"/>
  </si>
  <si>
    <t>낙 지</t>
    <phoneticPr fontId="2" type="noConversion"/>
  </si>
  <si>
    <t>갈치(상)</t>
    <phoneticPr fontId="2" type="noConversion"/>
  </si>
  <si>
    <t>갈치(중)</t>
    <phoneticPr fontId="2" type="noConversion"/>
  </si>
  <si>
    <t>갈치(하)</t>
    <phoneticPr fontId="2" type="noConversion"/>
  </si>
  <si>
    <t>오징어</t>
    <phoneticPr fontId="2" type="noConversion"/>
  </si>
  <si>
    <t>상 어</t>
    <phoneticPr fontId="2" type="noConversion"/>
  </si>
  <si>
    <t>가자미</t>
    <phoneticPr fontId="2" type="noConversion"/>
  </si>
  <si>
    <t>삼 치</t>
    <phoneticPr fontId="2" type="noConversion"/>
  </si>
  <si>
    <t>어종별 평균어가</t>
    <phoneticPr fontId="2" type="noConversion"/>
  </si>
  <si>
    <t>종별 평균어가 (계속)</t>
    <phoneticPr fontId="2" type="noConversion"/>
  </si>
  <si>
    <t>제3장   어 선 입 항</t>
    <phoneticPr fontId="2" type="noConversion"/>
  </si>
  <si>
    <t>소 형 선 망</t>
    <phoneticPr fontId="2" type="noConversion"/>
  </si>
  <si>
    <t>채  낚  기</t>
    <phoneticPr fontId="2" type="noConversion"/>
  </si>
  <si>
    <t>기     타</t>
    <phoneticPr fontId="2" type="noConversion"/>
  </si>
  <si>
    <t>(단위 - 척)</t>
    <phoneticPr fontId="2" type="noConversion"/>
  </si>
  <si>
    <t>어업별 입항척수</t>
  </si>
  <si>
    <t>제4장   선 어 유 통</t>
    <phoneticPr fontId="2" type="noConversion"/>
  </si>
  <si>
    <t>부  산</t>
    <phoneticPr fontId="2" type="noConversion"/>
  </si>
  <si>
    <t>서  울</t>
    <phoneticPr fontId="2" type="noConversion"/>
  </si>
  <si>
    <t>춘  천</t>
    <phoneticPr fontId="2" type="noConversion"/>
  </si>
  <si>
    <t>대  전</t>
    <phoneticPr fontId="2" type="noConversion"/>
  </si>
  <si>
    <t>청  주</t>
    <phoneticPr fontId="2" type="noConversion"/>
  </si>
  <si>
    <t>대  구</t>
    <phoneticPr fontId="2" type="noConversion"/>
  </si>
  <si>
    <t>전  주</t>
    <phoneticPr fontId="2" type="noConversion"/>
  </si>
  <si>
    <t>광  주</t>
    <phoneticPr fontId="2" type="noConversion"/>
  </si>
  <si>
    <t>진  주</t>
    <phoneticPr fontId="2" type="noConversion"/>
  </si>
  <si>
    <t>기  타</t>
    <phoneticPr fontId="2" type="noConversion"/>
  </si>
  <si>
    <t>(단위 - 톤)</t>
    <phoneticPr fontId="2" type="noConversion"/>
  </si>
  <si>
    <t>지역별 반출량</t>
    <phoneticPr fontId="2" type="noConversion"/>
  </si>
  <si>
    <t>식 용</t>
    <phoneticPr fontId="2" type="noConversion"/>
  </si>
  <si>
    <t>가 공</t>
    <phoneticPr fontId="2" type="noConversion"/>
  </si>
  <si>
    <t>사 료</t>
    <phoneticPr fontId="2" type="noConversion"/>
  </si>
  <si>
    <t>2. 2019년도 월별 이용배분 동향</t>
    <phoneticPr fontId="2" type="noConversion"/>
  </si>
  <si>
    <t>(단위 - 동결 : 톤,  냉장 : 톤, 금액 : 천원)</t>
    <phoneticPr fontId="2" type="noConversion"/>
  </si>
  <si>
    <t>가    자    미</t>
    <phoneticPr fontId="2" type="noConversion"/>
  </si>
  <si>
    <t>동 결</t>
    <phoneticPr fontId="2" type="noConversion"/>
  </si>
  <si>
    <t>냉 장</t>
    <phoneticPr fontId="2" type="noConversion"/>
  </si>
  <si>
    <t>동결·냉장량 및 금액</t>
    <phoneticPr fontId="2" type="noConversion"/>
  </si>
  <si>
    <t>고 등 어</t>
    <phoneticPr fontId="2" type="noConversion"/>
  </si>
  <si>
    <t>갈    치</t>
    <phoneticPr fontId="2" type="noConversion"/>
  </si>
  <si>
    <t>전 갱 이</t>
    <phoneticPr fontId="2" type="noConversion"/>
  </si>
  <si>
    <t>가 자 미</t>
    <phoneticPr fontId="2" type="noConversion"/>
  </si>
  <si>
    <t>오 징 어</t>
    <phoneticPr fontId="2" type="noConversion"/>
  </si>
  <si>
    <t>기    타</t>
    <phoneticPr fontId="2" type="noConversion"/>
  </si>
  <si>
    <t>(단위 - 수량 : 톤, 금액 : 천원)</t>
    <phoneticPr fontId="2" type="noConversion"/>
  </si>
  <si>
    <t>수    량</t>
    <phoneticPr fontId="2" type="noConversion"/>
  </si>
  <si>
    <t>금    액</t>
    <phoneticPr fontId="2" type="noConversion"/>
  </si>
  <si>
    <t>단    가</t>
    <phoneticPr fontId="2" type="noConversion"/>
  </si>
  <si>
    <t>소   계</t>
    <phoneticPr fontId="2" type="noConversion"/>
  </si>
  <si>
    <t>외 끌 이</t>
    <phoneticPr fontId="2" type="noConversion"/>
  </si>
  <si>
    <t>쌍 끌 이</t>
    <phoneticPr fontId="2" type="noConversion"/>
  </si>
  <si>
    <t>대 형 트 롤</t>
    <phoneticPr fontId="2" type="noConversion"/>
  </si>
  <si>
    <t>대 형 선 망</t>
    <phoneticPr fontId="2" type="noConversion"/>
  </si>
  <si>
    <t>척 수</t>
    <phoneticPr fontId="2" type="noConversion"/>
  </si>
  <si>
    <t>급수량</t>
    <phoneticPr fontId="2" type="noConversion"/>
  </si>
  <si>
    <t>어선 급수량 및 금액</t>
    <phoneticPr fontId="2" type="noConversion"/>
  </si>
  <si>
    <t>대 형 기 선 저 인 망</t>
    <phoneticPr fontId="2" type="noConversion"/>
  </si>
  <si>
    <t>(단위 - 척수 : 척, 급수량 : ㎥, 금액 : 원)</t>
    <phoneticPr fontId="2" type="noConversion"/>
  </si>
  <si>
    <t>]</t>
    <phoneticPr fontId="2" type="noConversion"/>
  </si>
  <si>
    <t>(단위 - 원)</t>
    <phoneticPr fontId="2" type="noConversion"/>
  </si>
  <si>
    <t>규    격    별</t>
    <phoneticPr fontId="2" type="noConversion"/>
  </si>
  <si>
    <t>동    결    료</t>
    <phoneticPr fontId="2" type="noConversion"/>
  </si>
  <si>
    <t>냉    장    료</t>
    <phoneticPr fontId="2" type="noConversion"/>
  </si>
  <si>
    <t>중  도  매  인</t>
    <phoneticPr fontId="2" type="noConversion"/>
  </si>
  <si>
    <t>매매참가인</t>
    <phoneticPr fontId="2" type="noConversion"/>
  </si>
  <si>
    <t>선   어</t>
    <phoneticPr fontId="2" type="noConversion"/>
  </si>
  <si>
    <t>활   어</t>
    <phoneticPr fontId="2" type="noConversion"/>
  </si>
  <si>
    <t>인        원</t>
    <phoneticPr fontId="2" type="noConversion"/>
  </si>
  <si>
    <t>(단위 - 명)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</si>
  <si>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연 령 별</t>
    </r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</si>
  <si>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경 력 별</t>
    </r>
    <phoneticPr fontId="2" type="noConversion"/>
  </si>
  <si>
    <t>30세 이하</t>
    <phoneticPr fontId="2" type="noConversion"/>
  </si>
  <si>
    <t>31 ~ 40</t>
    <phoneticPr fontId="2" type="noConversion"/>
  </si>
  <si>
    <t>41 ~ 50</t>
    <phoneticPr fontId="2" type="noConversion"/>
  </si>
  <si>
    <t>51 ~ 60</t>
    <phoneticPr fontId="2" type="noConversion"/>
  </si>
  <si>
    <t>61세 이상</t>
    <phoneticPr fontId="2" type="noConversion"/>
  </si>
  <si>
    <t>5년 미만</t>
    <phoneticPr fontId="2" type="noConversion"/>
  </si>
  <si>
    <t>30년 이상</t>
    <phoneticPr fontId="2" type="noConversion"/>
  </si>
  <si>
    <t>5 ~ 10년</t>
    <phoneticPr fontId="2" type="noConversion"/>
  </si>
  <si>
    <t>10 ~ 20년</t>
    <phoneticPr fontId="2" type="noConversion"/>
  </si>
  <si>
    <t>20 ~ 30년</t>
    <phoneticPr fontId="2" type="noConversion"/>
  </si>
  <si>
    <t>(단위 - 수량 : 톤, 금액 : 백만원)</t>
    <phoneticPr fontId="2" type="noConversion"/>
  </si>
  <si>
    <t>연    최    고</t>
    <phoneticPr fontId="2" type="noConversion"/>
  </si>
  <si>
    <t>연    평    균</t>
    <phoneticPr fontId="2" type="noConversion"/>
  </si>
  <si>
    <t>1인 1일 최고</t>
    <phoneticPr fontId="2" type="noConversion"/>
  </si>
  <si>
    <t>선
어</t>
    <phoneticPr fontId="2" type="noConversion"/>
  </si>
  <si>
    <t>활
어</t>
    <phoneticPr fontId="2" type="noConversion"/>
  </si>
  <si>
    <t>중 도 매 인</t>
    <phoneticPr fontId="2" type="noConversion"/>
  </si>
  <si>
    <t>수  량</t>
    <phoneticPr fontId="2" type="noConversion"/>
  </si>
  <si>
    <t>금  액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</si>
  <si>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위판조성금</t>
    </r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</si>
  <si>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매수인장려금</t>
    </r>
    <phoneticPr fontId="2" type="noConversion"/>
  </si>
  <si>
    <t>수   협   별</t>
    <phoneticPr fontId="2" type="noConversion"/>
  </si>
  <si>
    <t>지   급   액</t>
    <phoneticPr fontId="2" type="noConversion"/>
  </si>
  <si>
    <t>지  급  율</t>
    <phoneticPr fontId="2" type="noConversion"/>
  </si>
  <si>
    <t>″</t>
    <phoneticPr fontId="2" type="noConversion"/>
  </si>
  <si>
    <t>소속 수협 위판고 × 6/1,000</t>
    <phoneticPr fontId="2" type="noConversion"/>
  </si>
  <si>
    <t>매 수 인 장 려 금</t>
    <phoneticPr fontId="2" type="noConversion"/>
  </si>
  <si>
    <t>여수수협</t>
    <phoneticPr fontId="2" type="noConversion"/>
  </si>
  <si>
    <t>삼천포수협</t>
    <phoneticPr fontId="2" type="noConversion"/>
  </si>
  <si>
    <t>기타수협</t>
    <phoneticPr fontId="2" type="noConversion"/>
  </si>
  <si>
    <t>1. 임원 현황</t>
    <phoneticPr fontId="2" type="noConversion"/>
  </si>
  <si>
    <t>소속 및 직명</t>
    <phoneticPr fontId="2" type="noConversion"/>
  </si>
  <si>
    <t>전화번호</t>
    <phoneticPr fontId="2" type="noConversion"/>
  </si>
  <si>
    <t>박   극   제</t>
    <phoneticPr fontId="2" type="noConversion"/>
  </si>
  <si>
    <t>성          명</t>
    <phoneticPr fontId="2" type="noConversion"/>
  </si>
  <si>
    <t>부산공동어시장 조합공동사업법인</t>
    <phoneticPr fontId="2" type="noConversion"/>
  </si>
  <si>
    <t>대형기선저인망수산업협동조합장</t>
    <phoneticPr fontId="2" type="noConversion"/>
  </si>
  <si>
    <t>안전관리과장</t>
    <phoneticPr fontId="2" type="noConversion"/>
  </si>
  <si>
    <t>판매관리과장</t>
    <phoneticPr fontId="2" type="noConversion"/>
  </si>
  <si>
    <t>박 극 제</t>
    <phoneticPr fontId="2" type="noConversion"/>
  </si>
  <si>
    <t>성      명</t>
    <phoneticPr fontId="2" type="noConversion"/>
  </si>
  <si>
    <t>직       위</t>
    <phoneticPr fontId="2" type="noConversion"/>
  </si>
  <si>
    <t>이 정 희</t>
    <phoneticPr fontId="2" type="noConversion"/>
  </si>
  <si>
    <t>윤 영 진</t>
    <phoneticPr fontId="2" type="noConversion"/>
  </si>
  <si>
    <t>류 성 기</t>
    <phoneticPr fontId="2" type="noConversion"/>
  </si>
  <si>
    <t>254-9961</t>
    <phoneticPr fontId="2" type="noConversion"/>
  </si>
  <si>
    <t>254-9963</t>
    <phoneticPr fontId="2" type="noConversion"/>
  </si>
  <si>
    <t>254-8968</t>
    <phoneticPr fontId="2" type="noConversion"/>
  </si>
  <si>
    <t>711-8930</t>
    <phoneticPr fontId="2" type="noConversion"/>
  </si>
  <si>
    <t>254-8962</t>
    <phoneticPr fontId="2" type="noConversion"/>
  </si>
  <si>
    <t>254-8963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</si>
  <si>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부산공동어시장 조합공동사업법인</t>
    </r>
    <phoneticPr fontId="2" type="noConversion"/>
  </si>
  <si>
    <t>경제지원과장</t>
    <phoneticPr fontId="2" type="noConversion"/>
  </si>
  <si>
    <t>환경관리팀장</t>
    <phoneticPr fontId="2" type="noConversion"/>
  </si>
  <si>
    <t>박 경 호</t>
    <phoneticPr fontId="2" type="noConversion"/>
  </si>
  <si>
    <t>조 영 제</t>
    <phoneticPr fontId="2" type="noConversion"/>
  </si>
  <si>
    <t>김 상 진</t>
    <phoneticPr fontId="2" type="noConversion"/>
  </si>
  <si>
    <t>송 언 진</t>
    <phoneticPr fontId="2" type="noConversion"/>
  </si>
  <si>
    <t>255-9121</t>
    <phoneticPr fontId="2" type="noConversion"/>
  </si>
  <si>
    <t>254-8966</t>
    <phoneticPr fontId="2" type="noConversion"/>
  </si>
  <si>
    <t>255-6525</t>
    <phoneticPr fontId="2" type="noConversion"/>
  </si>
  <si>
    <t>257-0349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</si>
  <si>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㈜부산수산물공판장</t>
    </r>
    <phoneticPr fontId="2" type="noConversion"/>
  </si>
  <si>
    <t>본  부  장</t>
    <phoneticPr fontId="2" type="noConversion"/>
  </si>
  <si>
    <t>220-8201</t>
    <phoneticPr fontId="2" type="noConversion"/>
  </si>
  <si>
    <t>성       명</t>
    <phoneticPr fontId="2" type="noConversion"/>
  </si>
  <si>
    <t>전 화 번 호</t>
    <phoneticPr fontId="2" type="noConversion"/>
  </si>
  <si>
    <t>2. 간부직원 현황</t>
    <phoneticPr fontId="2" type="noConversion"/>
  </si>
  <si>
    <t>3. 중도매인 현황</t>
    <phoneticPr fontId="2" type="noConversion"/>
  </si>
  <si>
    <t>번   호</t>
    <phoneticPr fontId="2" type="noConversion"/>
  </si>
  <si>
    <t>4. 매매참가인 현황</t>
    <phoneticPr fontId="2" type="noConversion"/>
  </si>
  <si>
    <t>번    호</t>
    <phoneticPr fontId="2" type="noConversion"/>
  </si>
  <si>
    <t>상          호</t>
    <phoneticPr fontId="2" type="noConversion"/>
  </si>
  <si>
    <t>인쇄일</t>
    <phoneticPr fontId="2" type="noConversion"/>
  </si>
  <si>
    <t>발행일</t>
    <phoneticPr fontId="2" type="noConversion"/>
  </si>
  <si>
    <t>발행인</t>
    <phoneticPr fontId="2" type="noConversion"/>
  </si>
  <si>
    <t xml:space="preserve"> 대표이사 박 극 제</t>
    <phoneticPr fontId="2" type="noConversion"/>
  </si>
  <si>
    <t>편집인</t>
    <phoneticPr fontId="2" type="noConversion"/>
  </si>
  <si>
    <t>발행처</t>
    <phoneticPr fontId="2" type="noConversion"/>
  </si>
  <si>
    <t xml:space="preserve"> 부산광역시 서구 충무대로 202 (남부민동)</t>
    <phoneticPr fontId="2" type="noConversion"/>
  </si>
  <si>
    <t xml:space="preserve"> 부산공동어시장 조합공동사업법인</t>
    <phoneticPr fontId="2" type="noConversion"/>
  </si>
  <si>
    <t xml:space="preserve"> Fax : 051) 243-8579</t>
    <phoneticPr fontId="2" type="noConversion"/>
  </si>
  <si>
    <t xml:space="preserve"> Homepage : www.bcfm.co.kr</t>
    <phoneticPr fontId="2" type="noConversion"/>
  </si>
  <si>
    <t>※ 본 책자는 비매품임.</t>
    <phoneticPr fontId="2" type="noConversion"/>
  </si>
  <si>
    <t>대 표 이 사</t>
    <phoneticPr fontId="2" type="noConversion"/>
  </si>
  <si>
    <t>직          위</t>
    <phoneticPr fontId="2" type="noConversion"/>
  </si>
  <si>
    <r>
      <t xml:space="preserve">이 </t>
    </r>
    <r>
      <rPr>
        <b/>
        <sz val="32"/>
        <color theme="0"/>
        <rFont val="나눔명조 ExtraBold"/>
        <family val="1"/>
        <charset val="129"/>
      </rPr>
      <t>표 이</t>
    </r>
    <r>
      <rPr>
        <b/>
        <sz val="32"/>
        <color rgb="FF000000"/>
        <rFont val="나눔명조 ExtraBold"/>
        <family val="1"/>
        <charset val="129"/>
      </rPr>
      <t xml:space="preserve"> 사</t>
    </r>
    <phoneticPr fontId="2" type="noConversion"/>
  </si>
  <si>
    <r>
      <t>감</t>
    </r>
    <r>
      <rPr>
        <b/>
        <sz val="32"/>
        <color theme="0"/>
        <rFont val="나눔명조 ExtraBold"/>
        <family val="1"/>
        <charset val="129"/>
      </rPr>
      <t xml:space="preserve"> 표 이 </t>
    </r>
    <r>
      <rPr>
        <b/>
        <sz val="32"/>
        <color rgb="FF000000"/>
        <rFont val="나눔명조 ExtraBold"/>
        <family val="1"/>
        <charset val="129"/>
      </rPr>
      <t>사</t>
    </r>
    <phoneticPr fontId="2" type="noConversion"/>
  </si>
  <si>
    <t>현대화사업
추 진 단 장</t>
    <phoneticPr fontId="2" type="noConversion"/>
  </si>
  <si>
    <t>총 무 상 무</t>
    <phoneticPr fontId="2" type="noConversion"/>
  </si>
  <si>
    <t>경 제 상 무</t>
    <phoneticPr fontId="2" type="noConversion"/>
  </si>
  <si>
    <t>총 무 과 장</t>
    <phoneticPr fontId="2" type="noConversion"/>
  </si>
  <si>
    <t>운 영 과 장</t>
    <phoneticPr fontId="2" type="noConversion"/>
  </si>
  <si>
    <t>정 산 팀 장</t>
    <phoneticPr fontId="2" type="noConversion"/>
  </si>
  <si>
    <t>수량</t>
    <phoneticPr fontId="2" type="noConversion"/>
  </si>
  <si>
    <t>금액</t>
    <phoneticPr fontId="2" type="noConversion"/>
  </si>
  <si>
    <t>어업별</t>
    <phoneticPr fontId="2" type="noConversion"/>
  </si>
  <si>
    <t>수협별</t>
    <phoneticPr fontId="2" type="noConversion"/>
  </si>
  <si>
    <t>어종별</t>
    <phoneticPr fontId="2" type="noConversion"/>
  </si>
  <si>
    <t>어시장의  동태</t>
    <phoneticPr fontId="2" type="noConversion"/>
  </si>
  <si>
    <t xml:space="preserve"> Tel  : 051) 254-8961</t>
    <phoneticPr fontId="2" type="noConversion"/>
  </si>
  <si>
    <t>직         위</t>
    <phoneticPr fontId="2" type="noConversion"/>
  </si>
  <si>
    <t>소 계</t>
    <phoneticPr fontId="2" type="noConversion"/>
  </si>
  <si>
    <t>제5장 중도매인 및 매매참가인</t>
    <phoneticPr fontId="2" type="noConversion"/>
  </si>
  <si>
    <t>제4장  이 용 가 공 사 업</t>
    <phoneticPr fontId="2" type="noConversion"/>
  </si>
  <si>
    <t>제6장  기      타</t>
    <phoneticPr fontId="2" type="noConversion"/>
  </si>
  <si>
    <t>제7장  부      록</t>
    <phoneticPr fontId="2" type="noConversion"/>
  </si>
  <si>
    <t>수 량</t>
    <phoneticPr fontId="2" type="noConversion"/>
  </si>
  <si>
    <t xml:space="preserve">     1. 1963년 11월 1일 개장 이래 1964년부터 1978년까지 15</t>
    <phoneticPr fontId="2" type="noConversion"/>
  </si>
  <si>
    <t xml:space="preserve">     2. 그 이후 분은 당해연도 사업실적을 수록한 동태지를 매년 </t>
    <phoneticPr fontId="2" type="noConversion"/>
  </si>
  <si>
    <t xml:space="preserve">     4. 수록된 자료는 표시 단위 미만을 반올림하였으므로 합계수치와</t>
    <phoneticPr fontId="2" type="noConversion"/>
  </si>
  <si>
    <t>마산수협</t>
    <phoneticPr fontId="2" type="noConversion"/>
  </si>
  <si>
    <t>구                  분</t>
    <phoneticPr fontId="2" type="noConversion"/>
  </si>
  <si>
    <t>중도매인 매수액 × 2/1,000</t>
    <phoneticPr fontId="2" type="noConversion"/>
  </si>
  <si>
    <t>2020년</t>
    <phoneticPr fontId="2" type="noConversion"/>
  </si>
  <si>
    <t xml:space="preserve"> 총무과장 윤 영 진</t>
    <phoneticPr fontId="2" type="noConversion"/>
  </si>
  <si>
    <t>천   금   석</t>
    <phoneticPr fontId="2" type="noConversion"/>
  </si>
  <si>
    <t>김   대   성</t>
    <phoneticPr fontId="2" type="noConversion"/>
  </si>
  <si>
    <t>전   갑   출</t>
    <phoneticPr fontId="2" type="noConversion"/>
  </si>
  <si>
    <t>양   동   욱</t>
    <phoneticPr fontId="2" type="noConversion"/>
  </si>
  <si>
    <t>김   도   훈</t>
    <phoneticPr fontId="2" type="noConversion"/>
  </si>
  <si>
    <t>대형선망수산업협동조합장</t>
    <phoneticPr fontId="2" type="noConversion"/>
  </si>
  <si>
    <t>경상남도정치망수산업협동조합장</t>
    <phoneticPr fontId="2" type="noConversion"/>
  </si>
  <si>
    <t>서남구기선저인망수산업협동조합장</t>
    <phoneticPr fontId="2" type="noConversion"/>
  </si>
  <si>
    <t>수협중앙회 상임이사</t>
    <phoneticPr fontId="2" type="noConversion"/>
  </si>
  <si>
    <t>부경대학교 해양수산경영학과 교수</t>
    <phoneticPr fontId="2" type="noConversion"/>
  </si>
  <si>
    <t>허 창 경</t>
    <phoneticPr fontId="2" type="noConversion"/>
  </si>
  <si>
    <t>조 기 명</t>
    <phoneticPr fontId="2" type="noConversion"/>
  </si>
  <si>
    <t>254-8969</t>
    <phoneticPr fontId="2" type="noConversion"/>
  </si>
  <si>
    <t>"</t>
  </si>
  <si>
    <t>류   승   규</t>
    <phoneticPr fontId="2" type="noConversion"/>
  </si>
  <si>
    <t>부산지방해양수산청 해양수산환경과 과장</t>
    <phoneticPr fontId="2" type="noConversion"/>
  </si>
  <si>
    <t xml:space="preserve">        개년간의 사업실적을 1979년 총괄하여 발간한 바 있습니다.</t>
    <phoneticPr fontId="2" type="noConversion"/>
  </si>
  <si>
    <t xml:space="preserve">        발간하고 있습니다.</t>
    <phoneticPr fontId="2" type="noConversion"/>
  </si>
  <si>
    <t xml:space="preserve">        내용의 수치가 일치하지 않는 경우도 있습니다.</t>
    <phoneticPr fontId="2" type="noConversion"/>
  </si>
  <si>
    <t>-</t>
  </si>
  <si>
    <t xml:space="preserve">- </t>
  </si>
  <si>
    <t>임 재 하</t>
  </si>
  <si>
    <t>242-2117</t>
  </si>
  <si>
    <t>강 석 준</t>
  </si>
  <si>
    <t>254-8591</t>
  </si>
  <si>
    <t>장 경 진</t>
  </si>
  <si>
    <t>254-8859</t>
  </si>
  <si>
    <t>채 남 훈</t>
  </si>
  <si>
    <t>248-2114</t>
  </si>
  <si>
    <t>최 민 재</t>
  </si>
  <si>
    <t>254-9097</t>
  </si>
  <si>
    <t>백 창 선</t>
  </si>
  <si>
    <t>254-7760</t>
  </si>
  <si>
    <t>한 종 대</t>
  </si>
  <si>
    <t>254-9470</t>
  </si>
  <si>
    <t>김 종 용</t>
  </si>
  <si>
    <t>246-7640</t>
  </si>
  <si>
    <t>김 상 호</t>
  </si>
  <si>
    <t>242-8616</t>
  </si>
  <si>
    <t>정 준 우</t>
  </si>
  <si>
    <t>254-7035</t>
  </si>
  <si>
    <t>정 병 욱</t>
  </si>
  <si>
    <t>245-6760</t>
  </si>
  <si>
    <t>한 영 덕</t>
  </si>
  <si>
    <t>256-2433</t>
  </si>
  <si>
    <t>서 동 진</t>
  </si>
  <si>
    <t>242-4477</t>
  </si>
  <si>
    <t>안 상 현</t>
  </si>
  <si>
    <t>241-0518</t>
  </si>
  <si>
    <t>최 성 규</t>
  </si>
  <si>
    <t>254-7946</t>
  </si>
  <si>
    <t>임 홍 택</t>
  </si>
  <si>
    <t>246-7975</t>
  </si>
  <si>
    <t>심 정 섭</t>
  </si>
  <si>
    <t>254-8712</t>
  </si>
  <si>
    <t>박 광 식</t>
  </si>
  <si>
    <t>248-2722</t>
  </si>
  <si>
    <t>정 병 철</t>
  </si>
  <si>
    <t>255-1350</t>
  </si>
  <si>
    <t>황 호 성</t>
  </si>
  <si>
    <t>254-8287</t>
  </si>
  <si>
    <t>문 병 주</t>
  </si>
  <si>
    <t>242-8366</t>
  </si>
  <si>
    <t>문 수 철</t>
  </si>
  <si>
    <t>255-7501</t>
  </si>
  <si>
    <t>박 희 석</t>
  </si>
  <si>
    <t>243-6173</t>
  </si>
  <si>
    <t>우 한 철</t>
  </si>
  <si>
    <t>246-5077</t>
  </si>
  <si>
    <t>이 한 열</t>
  </si>
  <si>
    <t>김 철</t>
  </si>
  <si>
    <t>254-7956</t>
  </si>
  <si>
    <t>최 영 진</t>
  </si>
  <si>
    <t>244-8818</t>
  </si>
  <si>
    <t>장 경 민</t>
  </si>
  <si>
    <t>244-0034</t>
  </si>
  <si>
    <t>김 성 훈</t>
  </si>
  <si>
    <t>최 정 영</t>
  </si>
  <si>
    <t>710-6143</t>
  </si>
  <si>
    <t>홍 연 활</t>
  </si>
  <si>
    <t>248-2289</t>
  </si>
  <si>
    <t>이 종 석</t>
  </si>
  <si>
    <t>241-3854</t>
  </si>
  <si>
    <t>김 재 동</t>
  </si>
  <si>
    <t>242-4801</t>
  </si>
  <si>
    <t>김 종 원</t>
  </si>
  <si>
    <t>241-5550</t>
  </si>
  <si>
    <t>강 문 석</t>
  </si>
  <si>
    <t>254-9860</t>
  </si>
  <si>
    <t>김 성 일</t>
  </si>
  <si>
    <t>244-3545</t>
  </si>
  <si>
    <t>허 준 기</t>
  </si>
  <si>
    <t>242-2302</t>
  </si>
  <si>
    <t>허 스 민</t>
  </si>
  <si>
    <t>257-8514</t>
  </si>
  <si>
    <t>민 종 진</t>
  </si>
  <si>
    <t>254-8667</t>
  </si>
  <si>
    <t>242-1400</t>
  </si>
  <si>
    <t>김 종 섭</t>
  </si>
  <si>
    <t>254-9125</t>
  </si>
  <si>
    <t>임 준 태</t>
  </si>
  <si>
    <t>박 동 욱</t>
  </si>
  <si>
    <t>254-8610</t>
  </si>
  <si>
    <t>배 전 한</t>
  </si>
  <si>
    <t>254-7582</t>
  </si>
  <si>
    <t>장 영 도</t>
  </si>
  <si>
    <t>245-4855</t>
  </si>
  <si>
    <t>김 태 형</t>
  </si>
  <si>
    <t>254-7296</t>
  </si>
  <si>
    <t>이 영 훈</t>
  </si>
  <si>
    <t>254-9951</t>
  </si>
  <si>
    <t>장 재 수</t>
  </si>
  <si>
    <t>254-7565</t>
  </si>
  <si>
    <t>강 영 두</t>
  </si>
  <si>
    <t>244-1239</t>
  </si>
  <si>
    <t>최 지 욱</t>
  </si>
  <si>
    <t>245-0848</t>
  </si>
  <si>
    <t>김 봉 수</t>
  </si>
  <si>
    <t>문 수 진</t>
  </si>
  <si>
    <t>246-3336</t>
  </si>
  <si>
    <t>이 상 돈</t>
  </si>
  <si>
    <t>247-2323</t>
  </si>
  <si>
    <t>한 석 동</t>
  </si>
  <si>
    <t>256-1524</t>
  </si>
  <si>
    <t>신 현</t>
  </si>
  <si>
    <t>256-4013</t>
  </si>
  <si>
    <t>박 성 욱</t>
  </si>
  <si>
    <t>윤 문 백</t>
  </si>
  <si>
    <t>247-9294</t>
  </si>
  <si>
    <t>김 재 홍</t>
  </si>
  <si>
    <t>241-5541</t>
  </si>
  <si>
    <t>오 사 윤</t>
  </si>
  <si>
    <t>241-5711</t>
  </si>
  <si>
    <t>장 용 호</t>
  </si>
  <si>
    <t>253-2131</t>
  </si>
  <si>
    <t>강 근 주</t>
  </si>
  <si>
    <t>장 차 선</t>
  </si>
  <si>
    <t>조 선 섭</t>
  </si>
  <si>
    <t>244-2782</t>
  </si>
  <si>
    <t>이 준 관</t>
  </si>
  <si>
    <t>254-8962</t>
  </si>
  <si>
    <t>김 성 철</t>
  </si>
  <si>
    <t>231-5357</t>
  </si>
  <si>
    <t>제 양 균</t>
  </si>
  <si>
    <t>248-4526</t>
  </si>
  <si>
    <t>이 창 수</t>
  </si>
  <si>
    <t>254-7873</t>
  </si>
  <si>
    <t>강 창 구</t>
  </si>
  <si>
    <t>241-0088</t>
  </si>
  <si>
    <t>241-3888</t>
  </si>
  <si>
    <t>이 동 훈</t>
  </si>
  <si>
    <t>257-0850</t>
  </si>
  <si>
    <t>황 해 룡</t>
  </si>
  <si>
    <t>253-8001</t>
  </si>
  <si>
    <t>서 두 진</t>
  </si>
  <si>
    <t>983-9200</t>
  </si>
  <si>
    <t>권 재 국</t>
  </si>
  <si>
    <t>243-1335</t>
  </si>
  <si>
    <t>정 종 환</t>
  </si>
  <si>
    <t>이 승 손</t>
  </si>
  <si>
    <t>254-8534</t>
  </si>
  <si>
    <t>정 영 헌</t>
  </si>
  <si>
    <t>황 원 준</t>
  </si>
  <si>
    <t>247-6228</t>
  </si>
  <si>
    <t>이 동 우</t>
  </si>
  <si>
    <t>246-0173</t>
  </si>
  <si>
    <t>장 경 식</t>
  </si>
  <si>
    <t>247-0140</t>
  </si>
  <si>
    <t>곽 호 범</t>
  </si>
  <si>
    <t>254-5550</t>
  </si>
  <si>
    <t>242-2301</t>
  </si>
  <si>
    <t>정 의 석</t>
  </si>
  <si>
    <t>김 일 웅</t>
  </si>
  <si>
    <t>241-6666</t>
  </si>
  <si>
    <t>임 찬 홍</t>
  </si>
  <si>
    <t>255-7043</t>
  </si>
  <si>
    <t>정 한 홍</t>
  </si>
  <si>
    <t>246-6377</t>
  </si>
  <si>
    <t>홍 동 희</t>
  </si>
  <si>
    <t>246-8985</t>
  </si>
  <si>
    <t>86명</t>
    <phoneticPr fontId="2" type="noConversion"/>
  </si>
  <si>
    <t>성     명</t>
    <phoneticPr fontId="2" type="noConversion"/>
  </si>
  <si>
    <t>성    명</t>
    <phoneticPr fontId="2" type="noConversion"/>
  </si>
  <si>
    <t>운 영 팀 장</t>
    <phoneticPr fontId="2" type="noConversion"/>
  </si>
  <si>
    <t>하 정 민</t>
    <phoneticPr fontId="2" type="noConversion"/>
  </si>
  <si>
    <t>고   영   현</t>
    <phoneticPr fontId="2" type="noConversion"/>
  </si>
  <si>
    <t>신 용 균</t>
    <phoneticPr fontId="2" type="noConversion"/>
  </si>
  <si>
    <t xml:space="preserve"> 2023년 3월</t>
    <phoneticPr fontId="2" type="noConversion"/>
  </si>
  <si>
    <t>2022년도 월별 어업별 위판고  ‥‥‥‥‥‥‥‥‥‥‥‥‥‥‥‥</t>
    <phoneticPr fontId="8" type="noConversion"/>
  </si>
  <si>
    <t>2022년도 월별 수협별 위판고  ‥‥‥‥‥‥‥‥‥‥‥‥‥‥‥‥</t>
    <phoneticPr fontId="8" type="noConversion"/>
  </si>
  <si>
    <t>2022년도 월별 어종별 위판고 및 단가  ‥‥‥‥‥‥‥‥‥‥‥‥‥‥‥</t>
    <phoneticPr fontId="8" type="noConversion"/>
  </si>
  <si>
    <t>2022년도 1일 최고·최저 위판고  ‥‥‥‥‥‥‥‥‥‥‥‥‥‥</t>
    <phoneticPr fontId="8" type="noConversion"/>
  </si>
  <si>
    <t>2022년도 1일 평균 위판고  ‥‥‥‥‥‥‥‥‥‥‥‥‥‥‥‥‥‥</t>
    <phoneticPr fontId="8" type="noConversion"/>
  </si>
  <si>
    <t>2022년도 월중 1일 최고·최저 위판고‥‥‥‥‥‥‥‥‥‥‥‥‥‥‥‥</t>
    <phoneticPr fontId="8" type="noConversion"/>
  </si>
  <si>
    <t>2022년도 월별 어업별 척당 1회 평균 위판고 ‥‥‥‥‥‥‥‥‥‥‥‥‥‥</t>
    <phoneticPr fontId="8" type="noConversion"/>
  </si>
  <si>
    <t>2022년도 월별 어종별 선상 경매 현황 ‥‥‥‥‥‥‥‥‥‥‥‥‥‥‥</t>
    <phoneticPr fontId="8" type="noConversion"/>
  </si>
  <si>
    <t>2022년도 월별 어업별 평균어가  ‥‥‥‥‥‥‥‥‥‥‥‥‥‥‥‥‥‥</t>
    <phoneticPr fontId="8" type="noConversion"/>
  </si>
  <si>
    <t>2022년도 월별 어종별 평균어가  ‥‥‥‥‥‥‥‥‥‥‥‥‥‥‥‥‥</t>
    <phoneticPr fontId="8" type="noConversion"/>
  </si>
  <si>
    <t>2022년도 월별 어업별 입항 척수 ‥‥‥‥‥‥‥‥‥‥‥‥‥‥‥‥‥‥</t>
    <phoneticPr fontId="8" type="noConversion"/>
  </si>
  <si>
    <t>2022년도 월별 어종별 동결·냉장량 및 금액  ‥‥‥‥‥‥‥‥‥‥</t>
    <phoneticPr fontId="8" type="noConversion"/>
  </si>
  <si>
    <t>2022년도 월별 동결·냉장 어종별 출고량‥‥‥‥‥‥‥‥‥‥‥‥</t>
    <phoneticPr fontId="8" type="noConversion"/>
  </si>
  <si>
    <t>2022년도 월별 인조빙 판매량 및 금액  ‥‥‥‥‥‥‥‥‥‥‥‥</t>
    <phoneticPr fontId="8" type="noConversion"/>
  </si>
  <si>
    <t>2022년도 월별 어업별 어선 급수량 및 금액‥‥‥‥‥‥‥‥‥‥‥‥</t>
    <phoneticPr fontId="8" type="noConversion"/>
  </si>
  <si>
    <t>2022년도 상자별(규격별) 이용료율‥‥‥‥‥‥‥‥‥‥‥‥‥‥‥‥‥‥‥‥</t>
    <phoneticPr fontId="8" type="noConversion"/>
  </si>
  <si>
    <t>2022년도 중도매인 및 매매참가인 수  ‥‥‥‥‥‥‥‥‥‥‥‥‥‥</t>
    <phoneticPr fontId="8" type="noConversion"/>
  </si>
  <si>
    <t>2022년도 중도매인 분포‥‥‥‥‥‥‥‥‥‥‥‥‥‥‥‥.</t>
    <phoneticPr fontId="8" type="noConversion"/>
  </si>
  <si>
    <t>2022년도 중도매인 1인 최고 및 평균 매상고  ‥‥‥‥‥‥‥‥</t>
    <phoneticPr fontId="8" type="noConversion"/>
  </si>
  <si>
    <t>2022년도 환원 사업  ‥‥‥‥‥‥‥‥‥‥‥‥‥‥‥‥‥‥‥‥</t>
    <phoneticPr fontId="8" type="noConversion"/>
  </si>
  <si>
    <t xml:space="preserve">     3. 본 책자는 2022년도 말 현재의 자료를 수록하였습니다.</t>
    <phoneticPr fontId="2" type="noConversion"/>
  </si>
  <si>
    <t>2023년도</t>
    <phoneticPr fontId="2" type="noConversion"/>
  </si>
  <si>
    <t>2014년</t>
  </si>
  <si>
    <t>2015년</t>
  </si>
  <si>
    <t>2016년</t>
  </si>
  <si>
    <t>2017년</t>
  </si>
  <si>
    <t>2018년</t>
  </si>
  <si>
    <t>2019년</t>
  </si>
  <si>
    <t>2020년</t>
  </si>
  <si>
    <t>2021년</t>
  </si>
  <si>
    <t>2022년</t>
  </si>
  <si>
    <t>3. 2022년도 월별</t>
    <phoneticPr fontId="2" type="noConversion"/>
  </si>
  <si>
    <t>4. 2022년도 월별</t>
    <phoneticPr fontId="2" type="noConversion"/>
  </si>
  <si>
    <t>5. 2022년도 월별 어종</t>
    <phoneticPr fontId="2" type="noConversion"/>
  </si>
  <si>
    <t>2022년도 월별 어종별</t>
    <phoneticPr fontId="2" type="noConversion"/>
  </si>
  <si>
    <t>6. 2022년도 1일 최고·최저 위판고</t>
    <phoneticPr fontId="2" type="noConversion"/>
  </si>
  <si>
    <t>8. 2022년도 월 중 1일 최고·최저 위판고</t>
    <phoneticPr fontId="2" type="noConversion"/>
  </si>
  <si>
    <t>9. 2022년도 월별 어업별</t>
    <phoneticPr fontId="2" type="noConversion"/>
  </si>
  <si>
    <t>10. 2022년도 월별 어종별</t>
    <phoneticPr fontId="2" type="noConversion"/>
  </si>
  <si>
    <t>1. 2022년도 월별</t>
    <phoneticPr fontId="2" type="noConversion"/>
  </si>
  <si>
    <t>2. 2022년도 월별</t>
    <phoneticPr fontId="2" type="noConversion"/>
  </si>
  <si>
    <t>2022년도 월별 어</t>
    <phoneticPr fontId="2" type="noConversion"/>
  </si>
  <si>
    <t>1. 2022년도 월별 어종별</t>
    <phoneticPr fontId="2" type="noConversion"/>
  </si>
  <si>
    <t>2. 2022년도 월별 동결·냉장 어종별 출고량</t>
    <phoneticPr fontId="2" type="noConversion"/>
  </si>
  <si>
    <t>3. 2022년도 월별 인조빙 판매량 및 금액</t>
    <phoneticPr fontId="2" type="noConversion"/>
  </si>
  <si>
    <t>4. 2022년도 월별 어업별</t>
    <phoneticPr fontId="2" type="noConversion"/>
  </si>
  <si>
    <t>5. 2022년도 상자(규격별) 이용료율</t>
    <phoneticPr fontId="2" type="noConversion"/>
  </si>
  <si>
    <t>5. 2022년도 중도매인 1인 최고 및 평균 매상고</t>
    <phoneticPr fontId="2" type="noConversion"/>
  </si>
  <si>
    <t>1. 2022년도 환원 사업</t>
    <phoneticPr fontId="2" type="noConversion"/>
  </si>
  <si>
    <t>임   정   훈</t>
    <phoneticPr fontId="2" type="noConversion"/>
  </si>
  <si>
    <t>김   종   열</t>
    <phoneticPr fontId="2" type="noConversion"/>
  </si>
  <si>
    <t>한   창   은</t>
    <phoneticPr fontId="2" type="noConversion"/>
  </si>
  <si>
    <t>부산시수산업협동조합 상임이사</t>
    <phoneticPr fontId="2" type="noConversion"/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</si>
  <si>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</si>
  <si>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</si>
  <si>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</si>
  <si>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</si>
  <si>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</si>
  <si>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</si>
  <si>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</si>
  <si>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</si>
  <si>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</si>
  <si>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</si>
  <si>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</si>
  <si>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</si>
  <si>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 계</t>
  </si>
  <si>
    <t>톤당 가격 : 49,000원
중도매인협회 : 43,000원</t>
    <phoneticPr fontId="2" type="noConversion"/>
  </si>
  <si>
    <t>대 상 자 (25kg 이상)</t>
  </si>
  <si>
    <t>중 상 자 (20 ~ 25kg)</t>
  </si>
  <si>
    <t>소 상 자 (20kg 미만)</t>
  </si>
  <si>
    <t>팬 상 자 (15kg 미만)</t>
  </si>
  <si>
    <t>1. 2022년도 중도매인 및 매매참가인 수</t>
    <phoneticPr fontId="2" type="noConversion"/>
  </si>
  <si>
    <t>통영수협</t>
    <phoneticPr fontId="2" type="noConversion"/>
  </si>
  <si>
    <t>조 병 권</t>
  </si>
  <si>
    <t>김 재 훈</t>
  </si>
  <si>
    <t>수 협 중 앙 회</t>
  </si>
  <si>
    <t>부 산 시 수 협</t>
  </si>
  <si>
    <t>㈜ 수 협 유 통</t>
  </si>
  <si>
    <t>국 립 수 산 과 학 원</t>
  </si>
  <si>
    <t>부 산 공 동 어 시 장</t>
  </si>
  <si>
    <t>대 형 선 망 수 협 ( A )</t>
  </si>
  <si>
    <t>대 형 기 선 저 인 망 수 협 (A)</t>
  </si>
  <si>
    <t>대 형 선 망 수 협 ( B )</t>
  </si>
  <si>
    <t>대 형 기 선 저 인 망 수 협 (B)</t>
  </si>
  <si>
    <t>(02) 2240-2114</t>
  </si>
  <si>
    <t>254 - 7851</t>
  </si>
  <si>
    <t>254 - 9011</t>
  </si>
  <si>
    <t>(02) 405-8351</t>
  </si>
  <si>
    <t>242 - 7511</t>
  </si>
  <si>
    <t>720 - 2114</t>
  </si>
  <si>
    <t>254 - 8961</t>
  </si>
  <si>
    <t>1일 최저
(5/20)</t>
    <phoneticPr fontId="2" type="noConversion"/>
  </si>
  <si>
    <t>1일 최고
(1/27)</t>
    <phoneticPr fontId="2" type="noConversion"/>
  </si>
  <si>
    <t xml:space="preserve">        7. 2022년도 1일 평균 위판고</t>
    <phoneticPr fontId="2" type="noConversion"/>
  </si>
  <si>
    <t xml:space="preserve">    2. 2022년도 중도매인 분포</t>
    <phoneticPr fontId="2" type="noConversion"/>
  </si>
  <si>
    <t>양   정   복</t>
    <phoneticPr fontId="2" type="noConversion"/>
  </si>
  <si>
    <t>부산시수산업협동조합장 직무대행</t>
    <phoneticPr fontId="2" type="noConversion"/>
  </si>
  <si>
    <t>대형선망수산업협동조합 상임이사 직무대행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</si>
</sst>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_-* #,##0.0_-;\-* #,##0.0_-;_-* &quot;-&quot;?_-;_-@_-"/>
    <numFmt numFmtId="178" formatCode="#,##0;[Red]#,##0"/>
    <numFmt numFmtId="179" formatCode="#,##0_ "/>
    <numFmt numFmtId="180" formatCode="#,##0.0_ "/>
    <numFmt numFmtId="181" formatCode="\(#,##0\)"/>
    <numFmt numFmtId="182" formatCode="_-* #,##0.0_-;\-* #,##0.0_-;_-* &quot;-&quot;_-;_-@_-"/>
  </numFmts>
  <fonts count="1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22"/>
      <color rgb="FF000000"/>
      <name val="나눔명조"/>
      <family val="1"/>
      <charset val="129"/>
    </font>
    <font>
      <sz val="60"/>
      <color theme="1"/>
      <name val="나눔명조 ExtraBold"/>
      <family val="1"/>
      <charset val="129"/>
    </font>
    <font>
      <b/>
      <sz val="24"/>
      <color rgb="FF000000"/>
      <name val="나눔명조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돋움"/>
      <family val="3"/>
      <charset val="129"/>
    </font>
    <font>
      <b/>
      <sz val="30"/>
      <name val="궁서체"/>
      <family val="1"/>
      <charset val="129"/>
    </font>
    <font>
      <b/>
      <sz val="14"/>
      <name val="돋움"/>
      <family val="3"/>
      <charset val="129"/>
    </font>
    <font>
      <sz val="11"/>
      <color theme="1"/>
      <name val="나눔명조 ExtraBold"/>
      <family val="1"/>
      <charset val="129"/>
    </font>
    <font>
      <sz val="16"/>
      <color theme="1"/>
      <name val="나눔명조 ExtraBold"/>
      <family val="1"/>
      <charset val="129"/>
    </font>
    <font>
      <sz val="24"/>
      <color theme="1"/>
      <name val="나눔명조 ExtraBold"/>
      <family val="1"/>
      <charset val="129"/>
    </font>
    <font>
      <b/>
      <sz val="22"/>
      <color theme="1"/>
      <name val="HY견명조"/>
      <family val="1"/>
      <charset val="129"/>
    </font>
    <font>
      <b/>
      <sz val="32"/>
      <color theme="1"/>
      <name val="HY견명조"/>
      <family val="1"/>
      <charset val="129"/>
    </font>
    <font>
      <sz val="24"/>
      <color rgb="FF000000"/>
      <name val="나눔명조"/>
      <family val="1"/>
      <charset val="129"/>
    </font>
    <font>
      <sz val="23"/>
      <color theme="1"/>
      <name val="HY견명조"/>
      <family val="1"/>
      <charset val="129"/>
    </font>
    <font>
      <b/>
      <sz val="32"/>
      <color rgb="FF000000"/>
      <name val="나눔명조 ExtraBold"/>
      <family val="1"/>
      <charset val="129"/>
    </font>
    <font>
      <b/>
      <sz val="32"/>
      <color rgb="FF000000"/>
      <name val="나눔명조"/>
      <family val="1"/>
      <charset val="129"/>
    </font>
    <font>
      <sz val="32"/>
      <color rgb="FF000000"/>
      <name val="나눔명조"/>
      <family val="1"/>
      <charset val="129"/>
    </font>
    <font>
      <sz val="16"/>
      <color theme="1"/>
      <name val="HY견명조"/>
      <family val="1"/>
      <charset val="129"/>
    </font>
    <font>
      <sz val="11"/>
      <color theme="1"/>
      <name val="HY견명조"/>
      <family val="1"/>
      <charset val="129"/>
    </font>
    <font>
      <b/>
      <sz val="27"/>
      <color rgb="FF000000"/>
      <name val="나눔명조"/>
      <family val="1"/>
      <charset val="129"/>
    </font>
    <font>
      <b/>
      <sz val="27"/>
      <color rgb="FF000000"/>
      <name val="나눔명조 ExtraBold"/>
      <family val="1"/>
      <charset val="129"/>
    </font>
    <font>
      <b/>
      <sz val="27"/>
      <color theme="1"/>
      <name val="나눔명조 ExtraBold"/>
      <family val="1"/>
      <charset val="129"/>
    </font>
    <font>
      <b/>
      <sz val="28"/>
      <color rgb="FF000000"/>
      <name val="나눔명조 ExtraBold"/>
      <family val="1"/>
      <charset val="129"/>
    </font>
    <font>
      <b/>
      <sz val="36"/>
      <color rgb="FF000000"/>
      <name val="나눔명조 ExtraBold"/>
      <family val="1"/>
      <charset val="129"/>
    </font>
    <font>
      <b/>
      <sz val="36"/>
      <color theme="1"/>
      <name val="나눔명조 ExtraBold"/>
      <family val="1"/>
      <charset val="129"/>
    </font>
    <font>
      <sz val="36"/>
      <color theme="1"/>
      <name val="나눔명조 ExtraBold"/>
      <family val="1"/>
      <charset val="129"/>
    </font>
    <font>
      <sz val="36"/>
      <color theme="1"/>
      <name val="HY견명조"/>
      <family val="1"/>
      <charset val="129"/>
    </font>
    <font>
      <sz val="32"/>
      <color theme="1"/>
      <name val="나눔명조 ExtraBold"/>
      <family val="1"/>
      <charset val="129"/>
    </font>
    <font>
      <sz val="28"/>
      <color theme="1"/>
      <name val="맑은 고딕"/>
      <family val="2"/>
      <charset val="129"/>
      <scheme val="minor"/>
    </font>
    <font>
      <b/>
      <sz val="32"/>
      <color theme="0"/>
      <name val="나눔명조 ExtraBold"/>
      <family val="1"/>
      <charset val="129"/>
    </font>
    <font>
      <sz val="16"/>
      <color theme="1"/>
      <name val="나눔고딕 ExtraBold"/>
      <family val="3"/>
      <charset val="129"/>
    </font>
    <font>
      <sz val="11"/>
      <color theme="1"/>
      <name val="나눔고딕 ExtraBold"/>
      <family val="3"/>
      <charset val="129"/>
    </font>
    <font>
      <sz val="24"/>
      <color theme="1"/>
      <name val="나눔고딕 ExtraBold"/>
      <family val="3"/>
      <charset val="129"/>
    </font>
    <font>
      <b/>
      <sz val="26"/>
      <name val="나눔명조 ExtraBold"/>
      <family val="1"/>
      <charset val="129"/>
    </font>
    <font>
      <sz val="11"/>
      <name val="나눔명조 ExtraBold"/>
      <family val="1"/>
      <charset val="129"/>
    </font>
    <font>
      <sz val="12"/>
      <name val="나눔명조 ExtraBold"/>
      <family val="1"/>
      <charset val="129"/>
    </font>
    <font>
      <b/>
      <sz val="14"/>
      <name val="나눔명조 ExtraBold"/>
      <family val="1"/>
      <charset val="129"/>
    </font>
    <font>
      <sz val="14"/>
      <name val="나눔명조 ExtraBold"/>
      <family val="1"/>
      <charset val="129"/>
    </font>
    <font>
      <b/>
      <sz val="12"/>
      <name val="나눔명조 ExtraBold"/>
      <family val="1"/>
      <charset val="129"/>
    </font>
    <font>
      <b/>
      <sz val="11"/>
      <name val="나눔명조 ExtraBold"/>
      <family val="1"/>
      <charset val="129"/>
    </font>
    <font>
      <sz val="20"/>
      <color theme="1"/>
      <name val="맑은 고딕"/>
      <family val="2"/>
      <charset val="129"/>
      <scheme val="minor"/>
    </font>
    <font>
      <sz val="26"/>
      <color theme="0"/>
      <name val="맑은 고딕"/>
      <family val="3"/>
      <charset val="129"/>
      <scheme val="minor"/>
    </font>
    <font>
      <b/>
      <sz val="36"/>
      <color theme="0"/>
      <name val="맑은 고딕"/>
      <family val="3"/>
      <charset val="129"/>
      <scheme val="minor"/>
    </font>
    <font>
      <sz val="24"/>
      <color theme="0"/>
      <name val="맑은 고딕"/>
      <family val="2"/>
      <charset val="129"/>
      <scheme val="minor"/>
    </font>
    <font>
      <b/>
      <sz val="32"/>
      <color theme="1"/>
      <name val="나눔스퀘어_ac ExtraBold"/>
      <family val="3"/>
      <charset val="129"/>
    </font>
    <font>
      <sz val="16"/>
      <color theme="1"/>
      <name val="나눔스퀘어_ac ExtraBold"/>
      <family val="3"/>
      <charset val="129"/>
    </font>
    <font>
      <b/>
      <sz val="26"/>
      <color theme="1"/>
      <name val="나눔스퀘어_ac ExtraBold"/>
      <family val="3"/>
      <charset val="129"/>
    </font>
    <font>
      <b/>
      <sz val="55"/>
      <name val="나눔명조 ExtraBold"/>
      <family val="1"/>
      <charset val="129"/>
    </font>
    <font>
      <sz val="24"/>
      <name val="나눔스퀘어_ac ExtraBold"/>
      <family val="3"/>
      <charset val="129"/>
    </font>
    <font>
      <sz val="16"/>
      <color theme="1"/>
      <name val="나눔스퀘어_ac Bold"/>
      <family val="3"/>
      <charset val="129"/>
    </font>
    <font>
      <sz val="11"/>
      <color theme="1"/>
      <name val="나눔스퀘어_ac Bold"/>
      <family val="3"/>
      <charset val="129"/>
    </font>
    <font>
      <sz val="25"/>
      <color rgb="FF000000"/>
      <name val="나눔명조"/>
      <family val="1"/>
      <charset val="129"/>
    </font>
    <font>
      <sz val="28"/>
      <color rgb="FF000000"/>
      <name val="나눔명조 ExtraBold"/>
      <family val="1"/>
      <charset val="129"/>
    </font>
    <font>
      <sz val="32"/>
      <color rgb="FF000000"/>
      <name val="나눔명조 ExtraBold"/>
      <family val="1"/>
      <charset val="129"/>
    </font>
    <font>
      <sz val="26"/>
      <color rgb="FF000000"/>
      <name val="나눔명조"/>
      <family val="1"/>
      <charset val="129"/>
    </font>
    <font>
      <b/>
      <sz val="28"/>
      <color rgb="FF000000"/>
      <name val="나눔명조"/>
      <family val="1"/>
      <charset val="129"/>
    </font>
    <font>
      <sz val="28"/>
      <color rgb="FF000000"/>
      <name val="나눔명조"/>
      <family val="1"/>
      <charset val="129"/>
    </font>
    <font>
      <sz val="36"/>
      <color rgb="FF000000"/>
      <name val="나눔명조"/>
      <family val="1"/>
      <charset val="129"/>
    </font>
    <font>
      <sz val="30"/>
      <color rgb="FF000000"/>
      <name val="나눔명조"/>
      <family val="1"/>
      <charset val="129"/>
    </font>
    <font>
      <b/>
      <sz val="72"/>
      <color rgb="FFFF0000"/>
      <name val="맑은 고딕"/>
      <family val="3"/>
      <charset val="129"/>
      <scheme val="minor"/>
    </font>
    <font>
      <sz val="14"/>
      <color theme="1"/>
      <name val="나눔명조 ExtraBold"/>
      <family val="1"/>
      <charset val="129"/>
    </font>
    <font>
      <sz val="22"/>
      <color theme="1"/>
      <name val="나눔명조"/>
      <family val="1"/>
      <charset val="129"/>
    </font>
    <font>
      <sz val="23"/>
      <color theme="1"/>
      <name val="나눔명조"/>
      <family val="1"/>
      <charset val="129"/>
    </font>
    <font>
      <sz val="24"/>
      <color theme="1"/>
      <name val="나눔명조"/>
      <family val="1"/>
      <charset val="129"/>
    </font>
    <font>
      <sz val="22"/>
      <name val="나눔명조"/>
      <family val="1"/>
      <charset val="129"/>
    </font>
    <font>
      <sz val="20"/>
      <name val="맑은 고딕"/>
      <family val="2"/>
      <charset val="129"/>
      <scheme val="minor"/>
    </font>
    <font>
      <b/>
      <sz val="32"/>
      <color theme="1"/>
      <name val="나눔명조 ExtraBold"/>
      <family val="1"/>
      <charset val="129"/>
    </font>
    <font>
      <sz val="26"/>
      <color theme="1"/>
      <name val="나눔명조"/>
      <family val="1"/>
      <charset val="129"/>
    </font>
    <font>
      <sz val="30"/>
      <color theme="1"/>
      <name val="나눔명조"/>
      <family val="1"/>
      <charset val="129"/>
    </font>
    <font>
      <sz val="26"/>
      <name val="나눔명조"/>
      <family val="1"/>
      <charset val="129"/>
    </font>
    <font>
      <sz val="20"/>
      <color rgb="FF000000"/>
      <name val="나눔명조"/>
      <family val="1"/>
      <charset val="129"/>
    </font>
    <font>
      <sz val="20"/>
      <color theme="1"/>
      <name val="나눔명조"/>
      <family val="1"/>
      <charset val="129"/>
    </font>
    <font>
      <sz val="19"/>
      <color rgb="FF000000"/>
      <name val="나눔명조"/>
      <family val="1"/>
      <charset val="129"/>
    </font>
    <font>
      <sz val="16"/>
      <color theme="1"/>
      <name val="나눔명조"/>
      <family val="1"/>
      <charset val="129"/>
    </font>
    <font>
      <sz val="60"/>
      <color theme="1"/>
      <name val="나눔명조"/>
      <family val="1"/>
      <charset val="129"/>
    </font>
    <font>
      <sz val="30"/>
      <name val="나눔명조"/>
      <family val="1"/>
      <charset val="129"/>
    </font>
    <font>
      <b/>
      <sz val="32"/>
      <name val="나눔명조 ExtraBold"/>
      <family val="1"/>
      <charset val="129"/>
    </font>
    <font>
      <sz val="28"/>
      <name val="돋움"/>
      <family val="3"/>
      <charset val="129"/>
    </font>
    <font>
      <b/>
      <sz val="26"/>
      <color rgb="FF000000"/>
      <name val="나눔명조 ExtraBold"/>
      <family val="1"/>
      <charset val="129"/>
    </font>
    <font>
      <b/>
      <sz val="20"/>
      <color theme="1"/>
      <name val="나눔스퀘어_ac ExtraBold"/>
      <family val="3"/>
      <charset val="129"/>
    </font>
    <font>
      <sz val="13"/>
      <color theme="1"/>
      <name val="나눔스퀘어_ac Bold"/>
      <family val="3"/>
      <charset val="129"/>
    </font>
    <font>
      <b/>
      <sz val="17.5"/>
      <color rgb="FF000000"/>
      <name val="나눔명조"/>
      <family val="1"/>
      <charset val="129"/>
    </font>
    <font>
      <b/>
      <sz val="17.5"/>
      <color theme="1"/>
      <name val="나눔명조"/>
      <family val="1"/>
      <charset val="129"/>
    </font>
    <font>
      <sz val="16"/>
      <color rgb="FF000000"/>
      <name val="나눔명조"/>
      <family val="1"/>
      <charset val="129"/>
    </font>
    <font>
      <sz val="17"/>
      <color rgb="FF000000"/>
      <name val="나눔명조"/>
      <family val="1"/>
      <charset val="129"/>
    </font>
    <font>
      <sz val="55"/>
      <color theme="1"/>
      <name val="나눔명조 ExtraBold"/>
      <family val="1"/>
      <charset val="129"/>
    </font>
    <font>
      <sz val="21"/>
      <color rgb="FF000000"/>
      <name val="나눔명조"/>
      <family val="1"/>
      <charset val="129"/>
    </font>
    <font>
      <sz val="21"/>
      <color theme="1"/>
      <name val="나눔명조"/>
      <family val="1"/>
      <charset val="129"/>
    </font>
    <font>
      <b/>
      <sz val="24"/>
      <color rgb="FF000000"/>
      <name val="나눔명조 ExtraBold"/>
      <family val="1"/>
      <charset val="129"/>
    </font>
    <font>
      <b/>
      <sz val="22"/>
      <color rgb="FF000000"/>
      <name val="나눔명조 ExtraBold"/>
      <family val="1"/>
      <charset val="129"/>
    </font>
    <font>
      <sz val="13.5"/>
      <color theme="1"/>
      <name val="나눔스퀘어_ac Bold"/>
      <family val="3"/>
      <charset val="129"/>
    </font>
    <font>
      <sz val="17"/>
      <color theme="1"/>
      <name val="나눔명조"/>
      <family val="1"/>
      <charset val="129"/>
    </font>
    <font>
      <b/>
      <sz val="22"/>
      <color rgb="FF000000"/>
      <name val="나눔명조"/>
      <family val="1"/>
      <charset val="129"/>
    </font>
    <font>
      <sz val="14"/>
      <color rgb="FF000000"/>
      <name val="나눔명조"/>
      <family val="1"/>
      <charset val="129"/>
    </font>
    <font>
      <sz val="16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나눔고딕"/>
      <charset val="129"/>
    </font>
    <font>
      <b/>
      <sz val="12"/>
      <color rgb="FF000000"/>
      <name val="한양신명조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2"/>
      <name val="바탕"/>
      <family val="1"/>
      <charset val="129"/>
    </font>
    <font>
      <sz val="10"/>
      <name val="바탕"/>
      <family val="1"/>
      <charset val="129"/>
    </font>
    <font>
      <sz val="14"/>
      <color theme="1"/>
      <name val="나눔명조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18"/>
      <name val="나눔명조"/>
      <family val="1"/>
      <charset val="129"/>
    </font>
    <font>
      <sz val="18"/>
      <color rgb="FF000000"/>
      <name val="나눔명조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double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34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3" fontId="4" fillId="0" borderId="3" xfId="1" applyNumberFormat="1" applyFont="1" applyBorder="1" applyAlignment="1">
      <alignment horizontal="right" vertical="center" wrapText="1"/>
    </xf>
    <xf numFmtId="3" fontId="4" fillId="0" borderId="4" xfId="1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7" fillId="0" borderId="0" xfId="2"/>
    <xf numFmtId="0" fontId="9" fillId="0" borderId="0" xfId="2" applyFont="1" applyAlignment="1">
      <alignment horizontal="center"/>
    </xf>
    <xf numFmtId="0" fontId="1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0" fontId="11" fillId="0" borderId="0" xfId="2" applyFont="1" applyAlignment="1">
      <alignment horizontal="left" vertical="center" indent="1"/>
    </xf>
    <xf numFmtId="0" fontId="11" fillId="0" borderId="0" xfId="2" applyFont="1" applyAlignment="1">
      <alignment horizontal="left" vertical="center" indent="2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left" indent="1"/>
    </xf>
    <xf numFmtId="0" fontId="6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right" vertical="center" wrapText="1"/>
    </xf>
    <xf numFmtId="3" fontId="4" fillId="0" borderId="0" xfId="1" applyNumberFormat="1" applyFont="1" applyBorder="1" applyAlignment="1">
      <alignment horizontal="right" vertical="center" wrapText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3" fontId="4" fillId="0" borderId="1" xfId="1" applyNumberFormat="1" applyFont="1" applyBorder="1" applyAlignment="1">
      <alignment horizontal="right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3" fontId="21" fillId="0" borderId="1" xfId="0" applyNumberFormat="1" applyFont="1" applyBorder="1" applyAlignment="1">
      <alignment horizontal="right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5" fillId="2" borderId="5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18" fillId="0" borderId="8" xfId="0" applyFont="1" applyBorder="1">
      <alignment vertical="center"/>
    </xf>
    <xf numFmtId="0" fontId="18" fillId="0" borderId="0" xfId="0" applyFont="1">
      <alignment vertical="center"/>
    </xf>
    <xf numFmtId="0" fontId="25" fillId="0" borderId="0" xfId="0" applyFont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19" fillId="2" borderId="2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distributed" vertical="center" wrapText="1" indent="3"/>
    </xf>
    <xf numFmtId="0" fontId="19" fillId="0" borderId="3" xfId="0" applyFont="1" applyBorder="1" applyAlignment="1">
      <alignment horizontal="distributed" vertical="center" wrapText="1" indent="3"/>
    </xf>
    <xf numFmtId="0" fontId="33" fillId="0" borderId="0" xfId="0" applyFo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35" fillId="0" borderId="0" xfId="0" applyFont="1">
      <alignment vertical="center"/>
    </xf>
    <xf numFmtId="0" fontId="36" fillId="0" borderId="0" xfId="0" applyFont="1">
      <alignment vertical="center"/>
    </xf>
    <xf numFmtId="0" fontId="37" fillId="0" borderId="0" xfId="0" applyFont="1" applyAlignment="1">
      <alignment horizontal="center" vertical="center"/>
    </xf>
    <xf numFmtId="0" fontId="39" fillId="0" borderId="0" xfId="2" applyFont="1" applyAlignment="1">
      <alignment horizontal="right" vertical="center"/>
    </xf>
    <xf numFmtId="0" fontId="39" fillId="0" borderId="0" xfId="2" applyFont="1"/>
    <xf numFmtId="0" fontId="40" fillId="0" borderId="0" xfId="2" applyFont="1" applyAlignment="1">
      <alignment horizontal="right"/>
    </xf>
    <xf numFmtId="49" fontId="41" fillId="0" borderId="0" xfId="2" applyNumberFormat="1" applyFont="1" applyAlignment="1">
      <alignment horizontal="right" vertical="center"/>
    </xf>
    <xf numFmtId="0" fontId="41" fillId="0" borderId="0" xfId="2" applyFont="1" applyAlignment="1">
      <alignment vertical="center"/>
    </xf>
    <xf numFmtId="0" fontId="40" fillId="0" borderId="0" xfId="2" applyFont="1" applyAlignment="1">
      <alignment horizontal="right" vertical="center"/>
    </xf>
    <xf numFmtId="49" fontId="42" fillId="0" borderId="0" xfId="2" applyNumberFormat="1" applyFont="1" applyAlignment="1">
      <alignment horizontal="right" vertical="center"/>
    </xf>
    <xf numFmtId="0" fontId="42" fillId="0" borderId="0" xfId="2" applyFont="1" applyAlignment="1">
      <alignment vertical="center"/>
    </xf>
    <xf numFmtId="0" fontId="42" fillId="0" borderId="0" xfId="2" applyFont="1" applyAlignment="1">
      <alignment horizontal="left" vertical="center"/>
    </xf>
    <xf numFmtId="0" fontId="41" fillId="0" borderId="0" xfId="2" applyFont="1" applyAlignment="1">
      <alignment horizontal="right" vertical="center"/>
    </xf>
    <xf numFmtId="0" fontId="41" fillId="0" borderId="0" xfId="2" applyFont="1"/>
    <xf numFmtId="0" fontId="43" fillId="0" borderId="0" xfId="2" applyFont="1" applyAlignment="1">
      <alignment horizontal="right"/>
    </xf>
    <xf numFmtId="0" fontId="44" fillId="0" borderId="0" xfId="2" applyFont="1" applyAlignment="1">
      <alignment horizontal="right" vertical="center"/>
    </xf>
    <xf numFmtId="0" fontId="44" fillId="0" borderId="0" xfId="2" applyFont="1"/>
    <xf numFmtId="0" fontId="45" fillId="0" borderId="0" xfId="0" applyFont="1">
      <alignment vertical="center"/>
    </xf>
    <xf numFmtId="3" fontId="45" fillId="0" borderId="0" xfId="0" applyNumberFormat="1" applyFont="1">
      <alignment vertic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50" fillId="0" borderId="0" xfId="0" applyFont="1">
      <alignment vertical="center"/>
    </xf>
    <xf numFmtId="0" fontId="54" fillId="0" borderId="0" xfId="0" applyFont="1">
      <alignment vertical="center"/>
    </xf>
    <xf numFmtId="0" fontId="55" fillId="0" borderId="0" xfId="0" applyFont="1">
      <alignment vertical="center"/>
    </xf>
    <xf numFmtId="41" fontId="4" fillId="0" borderId="3" xfId="1" applyFont="1" applyBorder="1" applyAlignment="1">
      <alignment horizontal="right" vertical="center" wrapText="1"/>
    </xf>
    <xf numFmtId="41" fontId="17" fillId="0" borderId="3" xfId="1" applyFont="1" applyBorder="1" applyAlignment="1">
      <alignment horizontal="right" vertical="center" wrapText="1"/>
    </xf>
    <xf numFmtId="41" fontId="21" fillId="0" borderId="3" xfId="1" applyFont="1" applyBorder="1" applyAlignment="1">
      <alignment horizontal="center" vertical="center" wrapText="1"/>
    </xf>
    <xf numFmtId="41" fontId="20" fillId="0" borderId="1" xfId="1" applyFont="1" applyBorder="1" applyAlignment="1">
      <alignment horizontal="center" vertical="center" wrapText="1"/>
    </xf>
    <xf numFmtId="41" fontId="21" fillId="0" borderId="1" xfId="1" applyFont="1" applyBorder="1" applyAlignment="1">
      <alignment horizontal="center" vertical="center" wrapText="1"/>
    </xf>
    <xf numFmtId="41" fontId="19" fillId="0" borderId="2" xfId="1" applyFont="1" applyFill="1" applyBorder="1" applyAlignment="1">
      <alignment horizontal="right" vertical="center" wrapText="1"/>
    </xf>
    <xf numFmtId="41" fontId="19" fillId="0" borderId="3" xfId="1" applyFont="1" applyFill="1" applyBorder="1" applyAlignment="1">
      <alignment horizontal="right" vertical="center" wrapText="1"/>
    </xf>
    <xf numFmtId="41" fontId="19" fillId="0" borderId="4" xfId="1" applyFont="1" applyFill="1" applyBorder="1" applyAlignment="1">
      <alignment horizontal="right" vertical="center" wrapText="1"/>
    </xf>
    <xf numFmtId="0" fontId="27" fillId="2" borderId="1" xfId="0" applyFont="1" applyFill="1" applyBorder="1" applyAlignment="1">
      <alignment horizontal="distributed" vertical="center" wrapText="1" indent="2"/>
    </xf>
    <xf numFmtId="0" fontId="57" fillId="0" borderId="3" xfId="0" applyFont="1" applyBorder="1" applyAlignment="1">
      <alignment horizontal="center" vertical="center" wrapText="1"/>
    </xf>
    <xf numFmtId="0" fontId="57" fillId="0" borderId="3" xfId="0" applyFont="1" applyBorder="1" applyAlignment="1">
      <alignment horizontal="distributed" vertical="center" wrapText="1" indent="2"/>
    </xf>
    <xf numFmtId="0" fontId="58" fillId="0" borderId="3" xfId="0" applyFont="1" applyBorder="1" applyAlignment="1">
      <alignment horizontal="center" vertical="center" wrapText="1"/>
    </xf>
    <xf numFmtId="41" fontId="60" fillId="0" borderId="1" xfId="1" applyFont="1" applyBorder="1" applyAlignment="1">
      <alignment horizontal="center" vertical="center" wrapText="1"/>
    </xf>
    <xf numFmtId="41" fontId="63" fillId="0" borderId="3" xfId="1" applyFont="1" applyBorder="1" applyAlignment="1">
      <alignment horizontal="right" vertical="center" wrapText="1"/>
    </xf>
    <xf numFmtId="41" fontId="63" fillId="0" borderId="1" xfId="1" applyFont="1" applyBorder="1" applyAlignment="1">
      <alignment horizontal="right" vertical="center" wrapText="1"/>
    </xf>
    <xf numFmtId="41" fontId="61" fillId="0" borderId="1" xfId="1" applyFont="1" applyBorder="1" applyAlignment="1">
      <alignment horizontal="center" vertical="center" wrapText="1"/>
    </xf>
    <xf numFmtId="0" fontId="20" fillId="0" borderId="1" xfId="1" applyNumberFormat="1" applyFont="1" applyBorder="1" applyAlignment="1">
      <alignment horizontal="center" vertical="center" wrapText="1"/>
    </xf>
    <xf numFmtId="0" fontId="21" fillId="0" borderId="1" xfId="1" applyNumberFormat="1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 wrapText="1"/>
    </xf>
    <xf numFmtId="41" fontId="59" fillId="0" borderId="3" xfId="1" applyFont="1" applyBorder="1" applyAlignment="1">
      <alignment horizontal="center" vertical="center" wrapText="1"/>
    </xf>
    <xf numFmtId="41" fontId="61" fillId="0" borderId="3" xfId="1" applyFont="1" applyBorder="1" applyAlignment="1">
      <alignment horizontal="center" vertical="center" wrapText="1"/>
    </xf>
    <xf numFmtId="0" fontId="64" fillId="0" borderId="0" xfId="0" applyFont="1">
      <alignment vertical="center"/>
    </xf>
    <xf numFmtId="41" fontId="4" fillId="0" borderId="3" xfId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wrapText="1"/>
    </xf>
    <xf numFmtId="41" fontId="4" fillId="0" borderId="4" xfId="1" applyFont="1" applyBorder="1" applyAlignment="1">
      <alignment horizontal="right" vertical="center" wrapText="1"/>
    </xf>
    <xf numFmtId="41" fontId="56" fillId="0" borderId="3" xfId="1" applyFont="1" applyBorder="1" applyAlignment="1">
      <alignment horizontal="center" vertical="center" wrapText="1"/>
    </xf>
    <xf numFmtId="41" fontId="56" fillId="0" borderId="4" xfId="1" applyFont="1" applyBorder="1" applyAlignment="1">
      <alignment horizontal="center" vertical="center" wrapText="1"/>
    </xf>
    <xf numFmtId="41" fontId="56" fillId="0" borderId="1" xfId="1" applyFont="1" applyBorder="1" applyAlignment="1">
      <alignment horizontal="center" vertical="center" wrapText="1"/>
    </xf>
    <xf numFmtId="3" fontId="17" fillId="0" borderId="3" xfId="1" applyNumberFormat="1" applyFont="1" applyBorder="1" applyAlignment="1">
      <alignment horizontal="right" vertical="center" wrapText="1"/>
    </xf>
    <xf numFmtId="3" fontId="68" fillId="0" borderId="1" xfId="1" applyNumberFormat="1" applyFont="1" applyBorder="1" applyAlignment="1">
      <alignment horizontal="right" vertical="center" wrapText="1"/>
    </xf>
    <xf numFmtId="0" fontId="19" fillId="0" borderId="2" xfId="0" applyFont="1" applyBorder="1" applyAlignment="1">
      <alignment horizontal="distributed" vertical="center" wrapText="1" indent="2"/>
    </xf>
    <xf numFmtId="0" fontId="19" fillId="0" borderId="3" xfId="0" applyFont="1" applyBorder="1" applyAlignment="1">
      <alignment horizontal="distributed" vertical="center" wrapText="1" indent="2"/>
    </xf>
    <xf numFmtId="0" fontId="19" fillId="0" borderId="4" xfId="0" applyFont="1" applyBorder="1" applyAlignment="1">
      <alignment horizontal="distributed" vertical="center" wrapText="1" indent="2"/>
    </xf>
    <xf numFmtId="41" fontId="19" fillId="0" borderId="1" xfId="1" applyFont="1" applyBorder="1" applyAlignment="1">
      <alignment horizontal="right" vertical="center" wrapText="1"/>
    </xf>
    <xf numFmtId="3" fontId="69" fillId="0" borderId="1" xfId="1" applyNumberFormat="1" applyFont="1" applyBorder="1" applyAlignment="1">
      <alignment horizontal="right" vertical="center" wrapText="1"/>
    </xf>
    <xf numFmtId="43" fontId="3" fillId="0" borderId="0" xfId="0" applyNumberFormat="1" applyFont="1">
      <alignment vertical="center"/>
    </xf>
    <xf numFmtId="41" fontId="45" fillId="0" borderId="0" xfId="0" applyNumberFormat="1" applyFont="1">
      <alignment vertical="center"/>
    </xf>
    <xf numFmtId="3" fontId="70" fillId="0" borderId="0" xfId="0" applyNumberFormat="1" applyFont="1">
      <alignment vertical="center"/>
    </xf>
    <xf numFmtId="0" fontId="71" fillId="0" borderId="3" xfId="0" applyFont="1" applyBorder="1" applyAlignment="1">
      <alignment horizontal="center" vertical="center" wrapText="1"/>
    </xf>
    <xf numFmtId="0" fontId="71" fillId="0" borderId="3" xfId="0" applyFont="1" applyBorder="1" applyAlignment="1">
      <alignment horizontal="distributed" vertical="center" wrapText="1" indent="3"/>
    </xf>
    <xf numFmtId="3" fontId="70" fillId="3" borderId="0" xfId="0" applyNumberFormat="1" applyFont="1" applyFill="1">
      <alignment vertical="center"/>
    </xf>
    <xf numFmtId="41" fontId="72" fillId="0" borderId="1" xfId="1" applyFont="1" applyBorder="1" applyAlignment="1">
      <alignment horizontal="center" vertical="center" wrapText="1"/>
    </xf>
    <xf numFmtId="41" fontId="59" fillId="0" borderId="2" xfId="1" applyFont="1" applyBorder="1" applyAlignment="1">
      <alignment horizontal="center" vertical="center" wrapText="1"/>
    </xf>
    <xf numFmtId="41" fontId="63" fillId="0" borderId="3" xfId="1" applyFont="1" applyBorder="1" applyAlignment="1">
      <alignment horizontal="center" vertical="center" wrapText="1"/>
    </xf>
    <xf numFmtId="41" fontId="73" fillId="0" borderId="3" xfId="1" applyFont="1" applyBorder="1" applyAlignment="1">
      <alignment horizontal="center" vertical="center" wrapText="1"/>
    </xf>
    <xf numFmtId="41" fontId="63" fillId="0" borderId="1" xfId="1" applyFont="1" applyBorder="1" applyAlignment="1">
      <alignment horizontal="center" vertical="center" wrapText="1"/>
    </xf>
    <xf numFmtId="41" fontId="74" fillId="0" borderId="3" xfId="1" applyFont="1" applyBorder="1" applyAlignment="1">
      <alignment vertical="center" wrapText="1"/>
    </xf>
    <xf numFmtId="176" fontId="74" fillId="0" borderId="1" xfId="0" applyNumberFormat="1" applyFont="1" applyBorder="1" applyAlignment="1">
      <alignment vertical="center" wrapText="1"/>
    </xf>
    <xf numFmtId="176" fontId="74" fillId="0" borderId="1" xfId="1" applyNumberFormat="1" applyFont="1" applyBorder="1" applyAlignment="1">
      <alignment vertical="center" wrapText="1"/>
    </xf>
    <xf numFmtId="0" fontId="67" fillId="0" borderId="8" xfId="0" applyFont="1" applyBorder="1" applyAlignment="1">
      <alignment horizontal="right" vertical="center"/>
    </xf>
    <xf numFmtId="3" fontId="66" fillId="0" borderId="3" xfId="1" applyNumberFormat="1" applyFont="1" applyBorder="1" applyAlignment="1">
      <alignment horizontal="right" vertical="center" wrapText="1"/>
    </xf>
    <xf numFmtId="3" fontId="62" fillId="0" borderId="2" xfId="0" applyNumberFormat="1" applyFont="1" applyBorder="1" applyAlignment="1">
      <alignment horizontal="center" vertical="center" wrapText="1"/>
    </xf>
    <xf numFmtId="3" fontId="62" fillId="0" borderId="3" xfId="0" applyNumberFormat="1" applyFont="1" applyBorder="1" applyAlignment="1">
      <alignment horizontal="center" vertical="center" wrapText="1"/>
    </xf>
    <xf numFmtId="3" fontId="62" fillId="0" borderId="4" xfId="0" applyNumberFormat="1" applyFont="1" applyBorder="1" applyAlignment="1">
      <alignment horizontal="center" vertical="center" wrapText="1"/>
    </xf>
    <xf numFmtId="3" fontId="75" fillId="0" borderId="3" xfId="1" applyNumberFormat="1" applyFont="1" applyBorder="1" applyAlignment="1">
      <alignment horizontal="right" vertical="center" wrapText="1"/>
    </xf>
    <xf numFmtId="41" fontId="75" fillId="0" borderId="3" xfId="1" applyFont="1" applyBorder="1" applyAlignment="1">
      <alignment horizontal="center" vertical="center" wrapText="1"/>
    </xf>
    <xf numFmtId="41" fontId="75" fillId="0" borderId="1" xfId="1" applyFont="1" applyBorder="1" applyAlignment="1">
      <alignment horizontal="center" vertical="center" wrapText="1"/>
    </xf>
    <xf numFmtId="41" fontId="77" fillId="0" borderId="3" xfId="1" applyFont="1" applyBorder="1" applyAlignment="1">
      <alignment horizontal="center" vertical="center" wrapText="1"/>
    </xf>
    <xf numFmtId="41" fontId="77" fillId="0" borderId="1" xfId="1" applyFont="1" applyBorder="1" applyAlignment="1">
      <alignment horizontal="center" vertical="center" wrapText="1"/>
    </xf>
    <xf numFmtId="177" fontId="21" fillId="0" borderId="1" xfId="1" applyNumberFormat="1" applyFont="1" applyBorder="1" applyAlignment="1">
      <alignment horizontal="center" vertical="center" wrapText="1"/>
    </xf>
    <xf numFmtId="41" fontId="76" fillId="0" borderId="2" xfId="1" applyFont="1" applyBorder="1">
      <alignment vertical="center"/>
    </xf>
    <xf numFmtId="41" fontId="76" fillId="0" borderId="3" xfId="1" applyFont="1" applyBorder="1">
      <alignment vertical="center"/>
    </xf>
    <xf numFmtId="41" fontId="76" fillId="0" borderId="19" xfId="1" applyFont="1" applyBorder="1">
      <alignment vertical="center"/>
    </xf>
    <xf numFmtId="41" fontId="76" fillId="0" borderId="19" xfId="1" applyFont="1" applyBorder="1" applyAlignment="1">
      <alignment horizontal="right" vertical="center"/>
    </xf>
    <xf numFmtId="0" fontId="57" fillId="0" borderId="2" xfId="0" applyFont="1" applyBorder="1" applyAlignment="1">
      <alignment horizontal="center" vertical="center" wrapText="1"/>
    </xf>
    <xf numFmtId="0" fontId="57" fillId="0" borderId="2" xfId="0" applyFont="1" applyBorder="1" applyAlignment="1">
      <alignment horizontal="distributed" vertical="center" wrapText="1" indent="2"/>
    </xf>
    <xf numFmtId="0" fontId="33" fillId="0" borderId="22" xfId="0" applyFont="1" applyBorder="1">
      <alignment vertical="center"/>
    </xf>
    <xf numFmtId="0" fontId="57" fillId="0" borderId="4" xfId="0" applyFont="1" applyBorder="1" applyAlignment="1">
      <alignment horizontal="center" vertical="center" wrapText="1"/>
    </xf>
    <xf numFmtId="0" fontId="57" fillId="0" borderId="4" xfId="0" applyFont="1" applyBorder="1" applyAlignment="1">
      <alignment horizontal="distributed" vertical="center" wrapText="1" indent="2"/>
    </xf>
    <xf numFmtId="41" fontId="75" fillId="0" borderId="19" xfId="1" applyFont="1" applyBorder="1" applyAlignment="1">
      <alignment horizontal="center" vertical="center" wrapText="1"/>
    </xf>
    <xf numFmtId="41" fontId="76" fillId="0" borderId="15" xfId="1" applyFont="1" applyBorder="1">
      <alignment vertical="center"/>
    </xf>
    <xf numFmtId="41" fontId="76" fillId="0" borderId="11" xfId="1" applyFont="1" applyBorder="1">
      <alignment vertical="center"/>
    </xf>
    <xf numFmtId="41" fontId="78" fillId="0" borderId="3" xfId="1" applyFont="1" applyBorder="1">
      <alignment vertical="center"/>
    </xf>
    <xf numFmtId="41" fontId="76" fillId="0" borderId="21" xfId="1" applyFont="1" applyBorder="1">
      <alignment vertical="center"/>
    </xf>
    <xf numFmtId="0" fontId="24" fillId="2" borderId="1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41" fontId="80" fillId="0" borderId="3" xfId="1" applyFont="1" applyBorder="1" applyAlignment="1">
      <alignment horizontal="center" vertical="center" wrapText="1"/>
    </xf>
    <xf numFmtId="41" fontId="80" fillId="0" borderId="1" xfId="1" applyFont="1" applyBorder="1" applyAlignment="1">
      <alignment horizontal="center" vertical="center" wrapText="1"/>
    </xf>
    <xf numFmtId="0" fontId="81" fillId="0" borderId="1" xfId="0" applyFont="1" applyBorder="1" applyAlignment="1">
      <alignment horizontal="center" vertical="center" wrapText="1"/>
    </xf>
    <xf numFmtId="41" fontId="66" fillId="0" borderId="3" xfId="1" applyFont="1" applyBorder="1" applyAlignment="1">
      <alignment horizontal="right" vertical="center" wrapText="1"/>
    </xf>
    <xf numFmtId="0" fontId="60" fillId="0" borderId="3" xfId="0" applyFont="1" applyBorder="1" applyAlignment="1">
      <alignment horizontal="center" vertical="center" wrapText="1"/>
    </xf>
    <xf numFmtId="178" fontId="82" fillId="0" borderId="24" xfId="0" applyNumberFormat="1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 wrapText="1"/>
    </xf>
    <xf numFmtId="41" fontId="60" fillId="0" borderId="1" xfId="0" applyNumberFormat="1" applyFont="1" applyBorder="1" applyAlignment="1">
      <alignment horizontal="center" vertical="center" wrapText="1"/>
    </xf>
    <xf numFmtId="0" fontId="19" fillId="2" borderId="25" xfId="0" applyFont="1" applyFill="1" applyBorder="1" applyAlignment="1">
      <alignment horizontal="center" vertical="center"/>
    </xf>
    <xf numFmtId="0" fontId="19" fillId="2" borderId="26" xfId="0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41" fontId="4" fillId="0" borderId="1" xfId="1" applyFont="1" applyBorder="1" applyAlignment="1">
      <alignment horizontal="right" vertical="center" wrapText="1"/>
    </xf>
    <xf numFmtId="0" fontId="85" fillId="0" borderId="0" xfId="0" applyFont="1">
      <alignment vertical="center"/>
    </xf>
    <xf numFmtId="3" fontId="86" fillId="0" borderId="2" xfId="0" applyNumberFormat="1" applyFont="1" applyBorder="1" applyAlignment="1">
      <alignment horizontal="right" vertical="center" wrapText="1"/>
    </xf>
    <xf numFmtId="3" fontId="86" fillId="0" borderId="11" xfId="0" applyNumberFormat="1" applyFont="1" applyBorder="1" applyAlignment="1">
      <alignment horizontal="right" vertical="center" wrapText="1"/>
    </xf>
    <xf numFmtId="3" fontId="86" fillId="0" borderId="3" xfId="0" applyNumberFormat="1" applyFont="1" applyBorder="1" applyAlignment="1">
      <alignment horizontal="right" vertical="center" wrapText="1"/>
    </xf>
    <xf numFmtId="0" fontId="86" fillId="0" borderId="3" xfId="0" applyFont="1" applyBorder="1" applyAlignment="1">
      <alignment horizontal="right" vertical="center" wrapText="1"/>
    </xf>
    <xf numFmtId="41" fontId="86" fillId="0" borderId="11" xfId="1" applyFont="1" applyBorder="1" applyAlignment="1">
      <alignment horizontal="right" vertical="center" wrapText="1"/>
    </xf>
    <xf numFmtId="41" fontId="86" fillId="0" borderId="3" xfId="1" applyFont="1" applyBorder="1" applyAlignment="1">
      <alignment horizontal="right" vertical="center" wrapText="1"/>
    </xf>
    <xf numFmtId="3" fontId="86" fillId="0" borderId="1" xfId="0" applyNumberFormat="1" applyFont="1" applyBorder="1" applyAlignment="1">
      <alignment horizontal="right" vertical="center" wrapText="1"/>
    </xf>
    <xf numFmtId="3" fontId="87" fillId="0" borderId="7" xfId="0" applyNumberFormat="1" applyFont="1" applyBorder="1" applyAlignment="1">
      <alignment horizontal="right" vertical="center" wrapText="1"/>
    </xf>
    <xf numFmtId="3" fontId="86" fillId="0" borderId="7" xfId="0" applyNumberFormat="1" applyFont="1" applyBorder="1" applyAlignment="1">
      <alignment horizontal="right" vertical="center" wrapText="1"/>
    </xf>
    <xf numFmtId="41" fontId="88" fillId="0" borderId="3" xfId="1" applyFont="1" applyBorder="1" applyAlignment="1">
      <alignment horizontal="center" vertical="center" wrapText="1"/>
    </xf>
    <xf numFmtId="41" fontId="88" fillId="0" borderId="1" xfId="1" applyFont="1" applyBorder="1" applyAlignment="1">
      <alignment horizontal="center" vertical="center" wrapText="1"/>
    </xf>
    <xf numFmtId="41" fontId="88" fillId="0" borderId="19" xfId="1" applyFont="1" applyBorder="1" applyAlignment="1">
      <alignment horizontal="center" vertical="center" wrapText="1"/>
    </xf>
    <xf numFmtId="41" fontId="89" fillId="0" borderId="3" xfId="1" applyFont="1" applyBorder="1" applyAlignment="1">
      <alignment horizontal="center" vertical="center" wrapText="1"/>
    </xf>
    <xf numFmtId="41" fontId="89" fillId="0" borderId="19" xfId="1" applyFont="1" applyBorder="1" applyAlignment="1">
      <alignment horizontal="center" vertical="center" wrapText="1"/>
    </xf>
    <xf numFmtId="3" fontId="91" fillId="0" borderId="3" xfId="1" applyNumberFormat="1" applyFont="1" applyBorder="1" applyAlignment="1">
      <alignment horizontal="right" vertical="center" wrapText="1"/>
    </xf>
    <xf numFmtId="3" fontId="92" fillId="0" borderId="3" xfId="1" applyNumberFormat="1" applyFont="1" applyBorder="1" applyAlignment="1">
      <alignment horizontal="right" vertical="center" wrapText="1"/>
    </xf>
    <xf numFmtId="0" fontId="25" fillId="2" borderId="38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3" fontId="4" fillId="0" borderId="18" xfId="1" applyNumberFormat="1" applyFont="1" applyBorder="1" applyAlignment="1">
      <alignment horizontal="right" vertical="center" wrapText="1"/>
    </xf>
    <xf numFmtId="3" fontId="66" fillId="0" borderId="18" xfId="1" applyNumberFormat="1" applyFont="1" applyBorder="1" applyAlignment="1">
      <alignment horizontal="right" vertical="center" wrapText="1"/>
    </xf>
    <xf numFmtId="0" fontId="6" fillId="0" borderId="30" xfId="0" applyFont="1" applyBorder="1" applyAlignment="1">
      <alignment horizontal="center" vertical="center" wrapText="1"/>
    </xf>
    <xf numFmtId="3" fontId="66" fillId="0" borderId="19" xfId="1" applyNumberFormat="1" applyFont="1" applyBorder="1" applyAlignment="1">
      <alignment horizontal="right" vertical="center" wrapText="1"/>
    </xf>
    <xf numFmtId="3" fontId="4" fillId="0" borderId="19" xfId="1" applyNumberFormat="1" applyFont="1" applyBorder="1" applyAlignment="1">
      <alignment horizontal="right" vertical="center" wrapText="1"/>
    </xf>
    <xf numFmtId="3" fontId="92" fillId="0" borderId="19" xfId="1" applyNumberFormat="1" applyFont="1" applyBorder="1" applyAlignment="1">
      <alignment horizontal="right" vertical="center" wrapText="1"/>
    </xf>
    <xf numFmtId="41" fontId="66" fillId="0" borderId="19" xfId="1" applyFont="1" applyBorder="1" applyAlignment="1">
      <alignment horizontal="right" vertical="center" wrapText="1"/>
    </xf>
    <xf numFmtId="0" fontId="93" fillId="2" borderId="1" xfId="0" applyFont="1" applyFill="1" applyBorder="1" applyAlignment="1">
      <alignment horizontal="center" vertical="center" wrapText="1"/>
    </xf>
    <xf numFmtId="0" fontId="94" fillId="2" borderId="1" xfId="0" applyFont="1" applyFill="1" applyBorder="1" applyAlignment="1">
      <alignment horizontal="center" vertical="center" wrapText="1"/>
    </xf>
    <xf numFmtId="0" fontId="95" fillId="0" borderId="0" xfId="0" applyFont="1">
      <alignment vertical="center"/>
    </xf>
    <xf numFmtId="3" fontId="91" fillId="0" borderId="3" xfId="0" applyNumberFormat="1" applyFont="1" applyBorder="1" applyAlignment="1">
      <alignment horizontal="right" vertical="center" wrapText="1"/>
    </xf>
    <xf numFmtId="3" fontId="91" fillId="0" borderId="4" xfId="1" applyNumberFormat="1" applyFont="1" applyBorder="1" applyAlignment="1">
      <alignment horizontal="right" vertical="center" wrapText="1"/>
    </xf>
    <xf numFmtId="41" fontId="96" fillId="0" borderId="11" xfId="1" applyFont="1" applyBorder="1">
      <alignment vertical="center"/>
    </xf>
    <xf numFmtId="0" fontId="97" fillId="2" borderId="1" xfId="0" applyFont="1" applyFill="1" applyBorder="1" applyAlignment="1">
      <alignment horizontal="center" vertical="center" wrapText="1"/>
    </xf>
    <xf numFmtId="41" fontId="98" fillId="0" borderId="3" xfId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41" fontId="59" fillId="0" borderId="19" xfId="1" applyFont="1" applyBorder="1" applyAlignment="1">
      <alignment horizontal="center" vertical="center" wrapText="1"/>
    </xf>
    <xf numFmtId="3" fontId="75" fillId="0" borderId="3" xfId="0" applyNumberFormat="1" applyFont="1" applyBorder="1" applyAlignment="1">
      <alignment horizontal="right" vertical="center" wrapText="1"/>
    </xf>
    <xf numFmtId="0" fontId="19" fillId="0" borderId="41" xfId="0" applyFont="1" applyBorder="1" applyAlignment="1">
      <alignment horizontal="center" vertical="center"/>
    </xf>
    <xf numFmtId="0" fontId="19" fillId="0" borderId="42" xfId="0" applyFont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83" fillId="0" borderId="18" xfId="0" applyFont="1" applyBorder="1" applyAlignment="1">
      <alignment horizontal="center" vertical="center" wrapText="1"/>
    </xf>
    <xf numFmtId="178" fontId="82" fillId="0" borderId="23" xfId="0" applyNumberFormat="1" applyFont="1" applyBorder="1" applyAlignment="1">
      <alignment horizontal="center" vertical="center" wrapText="1"/>
    </xf>
    <xf numFmtId="3" fontId="66" fillId="0" borderId="1" xfId="1" applyNumberFormat="1" applyFont="1" applyBorder="1" applyAlignment="1">
      <alignment horizontal="right" vertical="center" wrapText="1"/>
    </xf>
    <xf numFmtId="3" fontId="0" fillId="0" borderId="0" xfId="0" applyNumberFormat="1">
      <alignment vertical="center"/>
    </xf>
    <xf numFmtId="3" fontId="99" fillId="0" borderId="0" xfId="0" applyNumberFormat="1" applyFont="1">
      <alignment vertical="center"/>
    </xf>
    <xf numFmtId="0" fontId="99" fillId="0" borderId="0" xfId="0" applyFont="1">
      <alignment vertical="center"/>
    </xf>
    <xf numFmtId="43" fontId="0" fillId="0" borderId="0" xfId="0" applyNumberFormat="1">
      <alignment vertical="center"/>
    </xf>
    <xf numFmtId="43" fontId="100" fillId="0" borderId="0" xfId="0" applyNumberFormat="1" applyFont="1">
      <alignment vertical="center"/>
    </xf>
    <xf numFmtId="3" fontId="102" fillId="0" borderId="0" xfId="0" applyNumberFormat="1" applyFont="1" applyAlignment="1">
      <alignment horizontal="right" vertical="center" wrapText="1"/>
    </xf>
    <xf numFmtId="0" fontId="103" fillId="0" borderId="0" xfId="0" applyFont="1" applyAlignment="1">
      <alignment horizontal="center" vertical="center" wrapText="1"/>
    </xf>
    <xf numFmtId="0" fontId="104" fillId="0" borderId="0" xfId="0" applyFont="1" applyAlignment="1">
      <alignment horizontal="justify" vertical="center" wrapText="1"/>
    </xf>
    <xf numFmtId="0" fontId="103" fillId="0" borderId="0" xfId="0" applyFont="1" applyAlignment="1">
      <alignment horizontal="right" vertical="center" wrapText="1"/>
    </xf>
    <xf numFmtId="0" fontId="101" fillId="0" borderId="0" xfId="0" applyFont="1" applyAlignment="1">
      <alignment horizontal="center" vertical="center" wrapText="1"/>
    </xf>
    <xf numFmtId="0" fontId="101" fillId="0" borderId="0" xfId="0" applyFont="1" applyAlignment="1">
      <alignment horizontal="right" vertical="center" wrapText="1"/>
    </xf>
    <xf numFmtId="0" fontId="105" fillId="0" borderId="0" xfId="0" applyFont="1" applyAlignment="1">
      <alignment horizontal="center" vertical="center" wrapText="1"/>
    </xf>
    <xf numFmtId="3" fontId="103" fillId="0" borderId="0" xfId="0" applyNumberFormat="1" applyFont="1" applyAlignment="1">
      <alignment horizontal="right" vertical="center" wrapText="1"/>
    </xf>
    <xf numFmtId="0" fontId="107" fillId="0" borderId="0" xfId="0" applyFont="1">
      <alignment vertical="center"/>
    </xf>
    <xf numFmtId="181" fontId="107" fillId="0" borderId="0" xfId="0" applyNumberFormat="1" applyFont="1">
      <alignment vertical="center"/>
    </xf>
    <xf numFmtId="179" fontId="107" fillId="0" borderId="0" xfId="0" applyNumberFormat="1" applyFont="1">
      <alignment vertical="center"/>
    </xf>
    <xf numFmtId="41" fontId="81" fillId="0" borderId="1" xfId="1" applyFont="1" applyFill="1" applyBorder="1" applyAlignment="1">
      <alignment horizontal="right" vertical="center" wrapText="1"/>
    </xf>
    <xf numFmtId="41" fontId="76" fillId="0" borderId="17" xfId="1" applyFont="1" applyBorder="1">
      <alignment vertical="center"/>
    </xf>
    <xf numFmtId="41" fontId="76" fillId="0" borderId="18" xfId="1" applyFont="1" applyBorder="1">
      <alignment vertical="center"/>
    </xf>
    <xf numFmtId="41" fontId="108" fillId="0" borderId="18" xfId="1" applyFont="1" applyBorder="1">
      <alignment vertical="center"/>
    </xf>
    <xf numFmtId="41" fontId="76" fillId="0" borderId="20" xfId="1" applyFont="1" applyBorder="1">
      <alignment vertical="center"/>
    </xf>
    <xf numFmtId="0" fontId="25" fillId="2" borderId="46" xfId="0" applyFont="1" applyFill="1" applyBorder="1" applyAlignment="1">
      <alignment horizontal="center" vertical="center" wrapText="1"/>
    </xf>
    <xf numFmtId="3" fontId="76" fillId="0" borderId="1" xfId="1" applyNumberFormat="1" applyFont="1" applyBorder="1" applyAlignment="1">
      <alignment horizontal="right" vertical="center" wrapText="1"/>
    </xf>
    <xf numFmtId="3" fontId="75" fillId="0" borderId="1" xfId="1" applyNumberFormat="1" applyFont="1" applyBorder="1" applyAlignment="1">
      <alignment horizontal="right" vertical="center" wrapText="1"/>
    </xf>
    <xf numFmtId="0" fontId="19" fillId="2" borderId="38" xfId="0" applyFont="1" applyFill="1" applyBorder="1" applyAlignment="1">
      <alignment horizontal="center" vertical="center" wrapText="1"/>
    </xf>
    <xf numFmtId="41" fontId="63" fillId="0" borderId="38" xfId="1" applyFont="1" applyBorder="1" applyAlignment="1">
      <alignment horizontal="center" vertical="center" wrapText="1"/>
    </xf>
    <xf numFmtId="0" fontId="59" fillId="0" borderId="2" xfId="1" applyNumberFormat="1" applyFont="1" applyBorder="1" applyAlignment="1">
      <alignment horizontal="center" vertical="center" wrapText="1"/>
    </xf>
    <xf numFmtId="0" fontId="59" fillId="0" borderId="3" xfId="1" applyNumberFormat="1" applyFont="1" applyBorder="1" applyAlignment="1">
      <alignment horizontal="center" vertical="center" wrapText="1"/>
    </xf>
    <xf numFmtId="0" fontId="59" fillId="0" borderId="19" xfId="1" applyNumberFormat="1" applyFont="1" applyBorder="1" applyAlignment="1">
      <alignment horizontal="center" vertical="center" wrapText="1"/>
    </xf>
    <xf numFmtId="0" fontId="83" fillId="0" borderId="3" xfId="0" applyFont="1" applyBorder="1" applyAlignment="1">
      <alignment horizontal="distributed" vertical="center" wrapText="1" indent="3"/>
    </xf>
    <xf numFmtId="0" fontId="93" fillId="0" borderId="4" xfId="0" applyFont="1" applyBorder="1" applyAlignment="1">
      <alignment horizontal="distributed" vertical="center" wrapText="1" indent="3"/>
    </xf>
    <xf numFmtId="0" fontId="83" fillId="0" borderId="3" xfId="0" applyFont="1" applyBorder="1" applyAlignment="1">
      <alignment horizontal="distributed" vertical="center" wrapText="1" indent="2"/>
    </xf>
    <xf numFmtId="3" fontId="109" fillId="0" borderId="0" xfId="0" applyNumberFormat="1" applyFont="1">
      <alignment vertical="center"/>
    </xf>
    <xf numFmtId="0" fontId="109" fillId="0" borderId="0" xfId="0" applyFont="1">
      <alignment vertical="center"/>
    </xf>
    <xf numFmtId="3" fontId="110" fillId="0" borderId="1" xfId="1" applyNumberFormat="1" applyFont="1" applyBorder="1" applyAlignment="1">
      <alignment horizontal="right" vertical="center" wrapText="1"/>
    </xf>
    <xf numFmtId="41" fontId="111" fillId="0" borderId="1" xfId="1" applyFont="1" applyBorder="1" applyAlignment="1">
      <alignment horizontal="center" vertical="center" wrapText="1"/>
    </xf>
    <xf numFmtId="3" fontId="111" fillId="0" borderId="1" xfId="1" applyNumberFormat="1" applyFont="1" applyBorder="1" applyAlignment="1">
      <alignment horizontal="right" vertical="center" wrapText="1"/>
    </xf>
    <xf numFmtId="41" fontId="0" fillId="0" borderId="0" xfId="0" applyNumberFormat="1">
      <alignment vertical="center"/>
    </xf>
    <xf numFmtId="182" fontId="56" fillId="0" borderId="3" xfId="1" applyNumberFormat="1" applyFont="1" applyBorder="1" applyAlignment="1">
      <alignment horizontal="center" vertical="center" wrapText="1"/>
    </xf>
    <xf numFmtId="182" fontId="56" fillId="0" borderId="1" xfId="1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center"/>
    </xf>
    <xf numFmtId="0" fontId="10" fillId="0" borderId="0" xfId="2" applyFont="1" applyAlignment="1">
      <alignment horizontal="center"/>
    </xf>
    <xf numFmtId="0" fontId="52" fillId="0" borderId="0" xfId="2" applyFont="1" applyAlignment="1">
      <alignment horizontal="center" vertical="center"/>
    </xf>
    <xf numFmtId="0" fontId="53" fillId="0" borderId="0" xfId="2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4" fillId="0" borderId="9" xfId="0" applyFont="1" applyBorder="1" applyAlignment="1">
      <alignment horizontal="center" vertical="center"/>
    </xf>
    <xf numFmtId="0" fontId="38" fillId="0" borderId="0" xfId="2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67" fillId="0" borderId="8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24" fillId="2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67" fillId="0" borderId="0" xfId="0" applyFont="1" applyAlignment="1">
      <alignment horizontal="right" vertical="center"/>
    </xf>
    <xf numFmtId="0" fontId="26" fillId="2" borderId="26" xfId="0" applyFont="1" applyFill="1" applyBorder="1" applyAlignment="1">
      <alignment horizontal="center" vertical="center"/>
    </xf>
    <xf numFmtId="0" fontId="26" fillId="2" borderId="27" xfId="0" applyFont="1" applyFill="1" applyBorder="1" applyAlignment="1">
      <alignment horizontal="center" vertical="center"/>
    </xf>
    <xf numFmtId="0" fontId="26" fillId="2" borderId="38" xfId="0" applyFont="1" applyFill="1" applyBorder="1" applyAlignment="1">
      <alignment horizontal="center" vertical="center"/>
    </xf>
    <xf numFmtId="0" fontId="25" fillId="2" borderId="35" xfId="0" applyFont="1" applyFill="1" applyBorder="1" applyAlignment="1">
      <alignment horizontal="center" vertical="center" wrapText="1"/>
    </xf>
    <xf numFmtId="0" fontId="25" fillId="2" borderId="36" xfId="0" applyFont="1" applyFill="1" applyBorder="1" applyAlignment="1">
      <alignment horizontal="center" vertical="center" wrapText="1"/>
    </xf>
    <xf numFmtId="0" fontId="25" fillId="2" borderId="37" xfId="0" applyFont="1" applyFill="1" applyBorder="1" applyAlignment="1">
      <alignment horizontal="center" vertical="center" wrapText="1"/>
    </xf>
    <xf numFmtId="0" fontId="25" fillId="2" borderId="32" xfId="0" applyFont="1" applyFill="1" applyBorder="1" applyAlignment="1">
      <alignment horizontal="center" vertical="center" wrapText="1"/>
    </xf>
    <xf numFmtId="0" fontId="25" fillId="2" borderId="29" xfId="0" applyFont="1" applyFill="1" applyBorder="1" applyAlignment="1">
      <alignment horizontal="center" vertical="center" wrapText="1"/>
    </xf>
    <xf numFmtId="0" fontId="25" fillId="2" borderId="39" xfId="0" applyFont="1" applyFill="1" applyBorder="1" applyAlignment="1">
      <alignment horizontal="center" vertical="center" wrapText="1"/>
    </xf>
    <xf numFmtId="0" fontId="25" fillId="2" borderId="26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25" fillId="2" borderId="2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25" fillId="2" borderId="44" xfId="0" applyFont="1" applyFill="1" applyBorder="1" applyAlignment="1">
      <alignment horizontal="center" vertical="center" wrapText="1"/>
    </xf>
    <xf numFmtId="0" fontId="25" fillId="2" borderId="45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right" vertical="center" wrapText="1"/>
    </xf>
    <xf numFmtId="0" fontId="25" fillId="2" borderId="6" xfId="0" applyFont="1" applyFill="1" applyBorder="1" applyAlignment="1">
      <alignment horizontal="right" vertical="center" wrapText="1"/>
    </xf>
    <xf numFmtId="0" fontId="25" fillId="2" borderId="6" xfId="0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79" fillId="0" borderId="0" xfId="0" applyFont="1" applyAlignment="1">
      <alignment horizontal="right" vertical="center"/>
    </xf>
    <xf numFmtId="0" fontId="79" fillId="0" borderId="0" xfId="0" applyFont="1" applyAlignment="1">
      <alignment horizontal="left" vertical="center"/>
    </xf>
    <xf numFmtId="0" fontId="24" fillId="2" borderId="5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9" fontId="106" fillId="0" borderId="0" xfId="0" applyNumberFormat="1" applyFont="1" applyAlignment="1">
      <alignment horizontal="center" vertical="center"/>
    </xf>
    <xf numFmtId="180" fontId="106" fillId="0" borderId="0" xfId="0" applyNumberFormat="1" applyFont="1" applyAlignment="1">
      <alignment horizontal="center" vertical="center"/>
    </xf>
    <xf numFmtId="0" fontId="25" fillId="2" borderId="25" xfId="0" applyFont="1" applyFill="1" applyBorder="1" applyAlignment="1">
      <alignment horizontal="center" vertical="center" wrapText="1"/>
    </xf>
    <xf numFmtId="0" fontId="25" fillId="2" borderId="40" xfId="0" applyFont="1" applyFill="1" applyBorder="1" applyAlignment="1">
      <alignment horizontal="center" vertical="center" wrapText="1"/>
    </xf>
    <xf numFmtId="0" fontId="25" fillId="2" borderId="27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center" vertical="center"/>
    </xf>
    <xf numFmtId="0" fontId="18" fillId="0" borderId="8" xfId="0" applyFont="1" applyBorder="1" applyAlignment="1">
      <alignment horizontal="right" vertical="center"/>
    </xf>
    <xf numFmtId="0" fontId="25" fillId="2" borderId="13" xfId="0" applyFont="1" applyFill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5" fillId="2" borderId="16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90" fillId="0" borderId="0" xfId="0" applyFont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5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right" vertical="center"/>
    </xf>
    <xf numFmtId="0" fontId="51" fillId="0" borderId="0" xfId="0" applyFont="1" applyAlignment="1">
      <alignment horizontal="center" vertical="center"/>
    </xf>
    <xf numFmtId="0" fontId="51" fillId="0" borderId="9" xfId="0" applyFont="1" applyBorder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3" fillId="0" borderId="31" xfId="0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colors>
    <mruColors>
      <color rgb="FFE6E6E6"/>
      <color rgb="FFDED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22412</xdr:colOff>
      <xdr:row>11</xdr:row>
      <xdr:rowOff>282388</xdr:rowOff>
    </xdr:from>
    <xdr:to>
      <xdr:col>5</xdr:col>
      <xdr:colOff>0</xdr:colOff>
      <xdr:row>17</xdr:row>
      <xdr:rowOff>11206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62EE302A-8626-4536-8142-8228A9D12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3088" y="3509682"/>
          <a:ext cx="1546412" cy="1476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336176</xdr:colOff>
      <xdr:row>24</xdr:row>
      <xdr:rowOff>45945</xdr:rowOff>
    </xdr:from>
    <xdr:to>
      <xdr:col>6</xdr:col>
      <xdr:colOff>361389</xdr:colOff>
      <xdr:row>25</xdr:row>
      <xdr:rowOff>186545</xdr:rowOff>
    </xdr:to>
    <xdr:pic>
      <xdr:nvPicPr>
        <xdr:cNvPr id="3" name="그림 1">
          <a:extLst>
            <a:ext uri="{FF2B5EF4-FFF2-40B4-BE49-F238E27FC236}">
              <a16:creationId xmlns:a16="http://schemas.microsoft.com/office/drawing/2014/main" id="{18AC8D50-9CCE-4C3A-9786-26C5B3DCC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735" y="6971180"/>
          <a:ext cx="3644713" cy="4319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201703</xdr:colOff>
      <xdr:row>22</xdr:row>
      <xdr:rowOff>22414</xdr:rowOff>
    </xdr:from>
    <xdr:to>
      <xdr:col>7</xdr:col>
      <xdr:colOff>425821</xdr:colOff>
      <xdr:row>23</xdr:row>
      <xdr:rowOff>145678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3F58C1F-1092-4E8F-91AC-F0FD82511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262" y="6970061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22411</xdr:rowOff>
    </xdr:from>
    <xdr:to>
      <xdr:col>7</xdr:col>
      <xdr:colOff>437030</xdr:colOff>
      <xdr:row>23</xdr:row>
      <xdr:rowOff>145675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0AE4D2F-7051-401E-BBDC-9720DB61F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697005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257735</xdr:colOff>
      <xdr:row>22</xdr:row>
      <xdr:rowOff>11206</xdr:rowOff>
    </xdr:from>
    <xdr:to>
      <xdr:col>7</xdr:col>
      <xdr:colOff>481853</xdr:colOff>
      <xdr:row>23</xdr:row>
      <xdr:rowOff>134469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FD74EBF-1FD8-4A63-B758-991EF2EAF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8706" y="6958853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268941</xdr:colOff>
      <xdr:row>22</xdr:row>
      <xdr:rowOff>123265</xdr:rowOff>
    </xdr:from>
    <xdr:to>
      <xdr:col>16</xdr:col>
      <xdr:colOff>493059</xdr:colOff>
      <xdr:row>23</xdr:row>
      <xdr:rowOff>246529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4195E6A-6CEA-4CB3-AA8C-55AD26A823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9912" y="707091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56031</xdr:rowOff>
    </xdr:from>
    <xdr:to>
      <xdr:col>7</xdr:col>
      <xdr:colOff>437030</xdr:colOff>
      <xdr:row>23</xdr:row>
      <xdr:rowOff>179295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88FDBFB-BF18-43A6-8B41-4EB06C2DF4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700367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11205</xdr:rowOff>
    </xdr:from>
    <xdr:to>
      <xdr:col>7</xdr:col>
      <xdr:colOff>437030</xdr:colOff>
      <xdr:row>23</xdr:row>
      <xdr:rowOff>134469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347FCD1-270E-4FD0-9F1D-13CD973F6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695885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224116</xdr:colOff>
      <xdr:row>22</xdr:row>
      <xdr:rowOff>22411</xdr:rowOff>
    </xdr:from>
    <xdr:to>
      <xdr:col>7</xdr:col>
      <xdr:colOff>448234</xdr:colOff>
      <xdr:row>23</xdr:row>
      <xdr:rowOff>145675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FC7D594-F536-49C1-AD72-5C5E5B1F84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7675" y="697005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201706</xdr:colOff>
      <xdr:row>22</xdr:row>
      <xdr:rowOff>67235</xdr:rowOff>
    </xdr:from>
    <xdr:to>
      <xdr:col>7</xdr:col>
      <xdr:colOff>425824</xdr:colOff>
      <xdr:row>23</xdr:row>
      <xdr:rowOff>190499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5DC6533-EC65-412B-A0D4-C8CCE5903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265" y="701488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67"/>
  <sheetViews>
    <sheetView tabSelected="1" view="pageBreakPreview" zoomScale="85" zoomScaleSheetLayoutView="85" workbookViewId="0">
      <selection activeCell="A8" sqref="A8"/>
    </sheetView>
  </sheetViews>
  <sheetFormatPr defaultColWidth="9" defaultRowHeight="13.5"/>
  <cols>
    <col min="1" max="3" width="9" style="9"/>
    <col min="4" max="4" width="10.125" style="9" customWidth="1"/>
    <col min="5" max="5" width="10.5" style="9" customWidth="1"/>
    <col min="6" max="16384" width="9" style="9"/>
  </cols>
  <sheetData>
    <row r="1" spans="1:8" ht="30.75" customHeight="1"/>
    <row r="2" spans="1:8" ht="23.85" customHeight="1"/>
    <row r="3" spans="1:8" ht="23.85" customHeight="1">
      <c r="A3" s="264" t="s">
        <v>19</v>
      </c>
      <c r="B3" s="264"/>
      <c r="C3" s="264"/>
      <c r="D3" s="264"/>
      <c r="E3" s="264"/>
      <c r="F3" s="264"/>
      <c r="G3" s="264"/>
      <c r="H3" s="264"/>
    </row>
    <row r="4" spans="1:8" ht="23.85" customHeight="1">
      <c r="A4" s="264"/>
      <c r="B4" s="264"/>
      <c r="C4" s="264"/>
      <c r="D4" s="264"/>
      <c r="E4" s="264"/>
      <c r="F4" s="264"/>
      <c r="G4" s="264"/>
      <c r="H4" s="264"/>
    </row>
    <row r="5" spans="1:8" s="10" customFormat="1" ht="23.85" customHeight="1">
      <c r="A5" s="264"/>
      <c r="B5" s="264"/>
      <c r="C5" s="264"/>
      <c r="D5" s="264"/>
      <c r="E5" s="264"/>
      <c r="F5" s="264"/>
      <c r="G5" s="264"/>
      <c r="H5" s="264"/>
    </row>
    <row r="6" spans="1:8" s="10" customFormat="1" ht="23.85" customHeight="1">
      <c r="A6" s="264"/>
      <c r="B6" s="264"/>
      <c r="C6" s="264"/>
      <c r="D6" s="264"/>
      <c r="E6" s="264"/>
      <c r="F6" s="264"/>
      <c r="G6" s="264"/>
      <c r="H6" s="264"/>
    </row>
    <row r="7" spans="1:8" ht="27.75" customHeight="1">
      <c r="A7" s="265" t="s">
        <v>542</v>
      </c>
      <c r="B7" s="265"/>
      <c r="C7" s="265"/>
      <c r="D7" s="265"/>
      <c r="E7" s="265"/>
      <c r="F7" s="265"/>
      <c r="G7" s="265"/>
      <c r="H7" s="265"/>
    </row>
    <row r="8" spans="1:8" ht="18" customHeight="1"/>
    <row r="9" spans="1:8" ht="17.25" customHeight="1"/>
    <row r="10" spans="1:8" ht="23.85" customHeight="1"/>
    <row r="11" spans="1:8" ht="23.85" customHeight="1"/>
    <row r="12" spans="1:8" ht="23.85" customHeight="1"/>
    <row r="13" spans="1:8" ht="23.85" customHeight="1"/>
    <row r="14" spans="1:8" ht="23.85" customHeight="1"/>
    <row r="15" spans="1:8" ht="23.85" customHeight="1"/>
    <row r="16" spans="1:8" ht="23.85" customHeight="1"/>
    <row r="17" spans="1:8" ht="23.85" customHeight="1"/>
    <row r="18" spans="1:8" ht="23.85" customHeight="1"/>
    <row r="19" spans="1:8" ht="23.85" customHeight="1">
      <c r="A19" s="262"/>
      <c r="B19" s="262"/>
      <c r="C19" s="262"/>
      <c r="D19" s="262"/>
      <c r="E19" s="262"/>
      <c r="F19" s="262"/>
      <c r="G19" s="262"/>
      <c r="H19" s="262"/>
    </row>
    <row r="20" spans="1:8" ht="15.75" customHeight="1">
      <c r="A20" s="262"/>
      <c r="B20" s="262"/>
      <c r="C20" s="262"/>
      <c r="D20" s="262"/>
      <c r="E20" s="262"/>
      <c r="F20" s="262"/>
      <c r="G20" s="262"/>
      <c r="H20" s="262"/>
    </row>
    <row r="21" spans="1:8" ht="23.85" customHeight="1"/>
    <row r="22" spans="1:8" ht="23.85" customHeight="1"/>
    <row r="23" spans="1:8" ht="23.85" customHeight="1"/>
    <row r="24" spans="1:8" ht="23.85" customHeight="1"/>
    <row r="25" spans="1:8" ht="23.85" customHeight="1">
      <c r="A25" s="263"/>
      <c r="B25" s="263"/>
      <c r="C25" s="263"/>
      <c r="D25" s="263"/>
      <c r="E25" s="263"/>
      <c r="F25" s="263"/>
      <c r="G25" s="263"/>
      <c r="H25" s="263"/>
    </row>
    <row r="26" spans="1:8" ht="23.85" customHeight="1">
      <c r="A26" s="263"/>
      <c r="B26" s="263"/>
      <c r="C26" s="263"/>
      <c r="D26" s="263"/>
      <c r="E26" s="263"/>
      <c r="F26" s="263"/>
      <c r="G26" s="263"/>
      <c r="H26" s="263"/>
    </row>
    <row r="27" spans="1:8" ht="23.85" customHeight="1"/>
    <row r="28" spans="1:8" ht="23.85" customHeight="1"/>
    <row r="29" spans="1:8" ht="23.85" customHeight="1"/>
    <row r="30" spans="1:8" ht="19.5" customHeight="1"/>
    <row r="31" spans="1:8" s="11" customFormat="1" ht="27.95" customHeight="1">
      <c r="H31" s="12"/>
    </row>
    <row r="32" spans="1:8" s="11" customFormat="1" ht="27.95" customHeight="1">
      <c r="H32" s="12"/>
    </row>
    <row r="33" spans="1:8" s="11" customFormat="1" ht="27.95" customHeight="1">
      <c r="H33" s="12"/>
    </row>
    <row r="34" spans="1:8" s="11" customFormat="1" ht="27.95" customHeight="1">
      <c r="H34" s="13"/>
    </row>
    <row r="35" spans="1:8" s="11" customFormat="1" ht="27.95" customHeight="1">
      <c r="H35" s="13"/>
    </row>
    <row r="36" spans="1:8" s="11" customFormat="1" ht="27.95" customHeight="1">
      <c r="H36" s="13"/>
    </row>
    <row r="37" spans="1:8" s="11" customFormat="1" ht="27.95" customHeight="1">
      <c r="H37" s="13"/>
    </row>
    <row r="38" spans="1:8" s="11" customFormat="1" ht="27.95" customHeight="1">
      <c r="H38" s="13"/>
    </row>
    <row r="39" spans="1:8" s="11" customFormat="1" ht="27.95" customHeight="1">
      <c r="H39" s="13"/>
    </row>
    <row r="40" spans="1:8" s="11" customFormat="1" ht="27.95" customHeight="1">
      <c r="A40" s="14"/>
      <c r="H40" s="13"/>
    </row>
    <row r="41" spans="1:8" s="11" customFormat="1" ht="27.95" customHeight="1">
      <c r="A41" s="14"/>
      <c r="H41" s="13"/>
    </row>
    <row r="42" spans="1:8" s="11" customFormat="1" ht="27.95" customHeight="1">
      <c r="A42" s="14"/>
      <c r="H42" s="13"/>
    </row>
    <row r="43" spans="1:8" s="11" customFormat="1" ht="27.95" customHeight="1">
      <c r="A43" s="14"/>
      <c r="H43" s="13"/>
    </row>
    <row r="44" spans="1:8" s="11" customFormat="1" ht="27.95" customHeight="1">
      <c r="A44" s="14"/>
      <c r="H44" s="13"/>
    </row>
    <row r="45" spans="1:8" s="11" customFormat="1" ht="27.95" customHeight="1">
      <c r="A45" s="14"/>
      <c r="H45" s="13"/>
    </row>
    <row r="46" spans="1:8" s="11" customFormat="1" ht="27.95" customHeight="1">
      <c r="A46" s="14"/>
      <c r="H46" s="13"/>
    </row>
    <row r="47" spans="1:8" s="11" customFormat="1" ht="11.25" customHeight="1">
      <c r="A47" s="14"/>
      <c r="H47" s="13"/>
    </row>
    <row r="48" spans="1:8" s="11" customFormat="1" ht="27.95" customHeight="1">
      <c r="A48" s="15"/>
      <c r="H48" s="13"/>
    </row>
    <row r="49" spans="1:8" s="11" customFormat="1" ht="27.95" customHeight="1">
      <c r="A49" s="15"/>
      <c r="H49" s="13"/>
    </row>
    <row r="50" spans="1:8" s="11" customFormat="1" ht="27.95" customHeight="1">
      <c r="A50" s="14"/>
      <c r="H50" s="13"/>
    </row>
    <row r="51" spans="1:8" s="11" customFormat="1" ht="27.95" customHeight="1">
      <c r="A51" s="14"/>
      <c r="H51" s="13"/>
    </row>
    <row r="52" spans="1:8" s="11" customFormat="1" ht="27.95" customHeight="1">
      <c r="A52" s="14"/>
      <c r="H52" s="13"/>
    </row>
    <row r="53" spans="1:8" ht="13.5" customHeight="1">
      <c r="H53" s="11"/>
    </row>
    <row r="54" spans="1:8" ht="13.5" customHeight="1"/>
    <row r="55" spans="1:8" ht="13.5" customHeight="1"/>
    <row r="56" spans="1:8" ht="13.5" customHeight="1"/>
    <row r="57" spans="1:8" ht="33" customHeight="1"/>
    <row r="59" spans="1:8" s="11" customFormat="1" ht="27.95" customHeight="1">
      <c r="A59" s="14"/>
      <c r="H59" s="13"/>
    </row>
    <row r="60" spans="1:8" s="11" customFormat="1" ht="27.95" customHeight="1">
      <c r="A60" s="14"/>
      <c r="H60" s="13"/>
    </row>
    <row r="61" spans="1:8" ht="27.95" customHeight="1">
      <c r="A61" s="15"/>
      <c r="E61" s="11"/>
      <c r="H61" s="16"/>
    </row>
    <row r="62" spans="1:8" ht="27.95" customHeight="1">
      <c r="A62" s="14"/>
      <c r="E62" s="11"/>
      <c r="H62" s="16"/>
    </row>
    <row r="63" spans="1:8" ht="27.95" customHeight="1">
      <c r="A63" s="14"/>
      <c r="E63" s="11"/>
      <c r="H63" s="16"/>
    </row>
    <row r="64" spans="1:8" ht="27.95" customHeight="1">
      <c r="A64" s="14"/>
      <c r="E64" s="11"/>
      <c r="H64" s="16"/>
    </row>
    <row r="65" spans="1:8" ht="27.95" customHeight="1">
      <c r="A65" s="14"/>
      <c r="E65" s="11"/>
      <c r="H65" s="16"/>
    </row>
    <row r="66" spans="1:8" ht="27.95" customHeight="1">
      <c r="A66" s="14"/>
      <c r="E66" s="11"/>
      <c r="H66" s="16"/>
    </row>
    <row r="67" spans="1:8" ht="27.95" customHeight="1">
      <c r="A67" s="14"/>
      <c r="E67" s="11"/>
      <c r="H67" s="16"/>
    </row>
  </sheetData>
  <mergeCells count="5">
    <mergeCell ref="A19:H19"/>
    <mergeCell ref="A20:H20"/>
    <mergeCell ref="A25:H26"/>
    <mergeCell ref="A3:H6"/>
    <mergeCell ref="A7:H7"/>
  </mergeCells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22"/>
  <sheetViews>
    <sheetView view="pageBreakPreview" zoomScaleSheetLayoutView="100" workbookViewId="0">
      <selection activeCell="A8" sqref="A8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1" spans="1:10">
      <c r="A1" s="58"/>
      <c r="B1" s="58"/>
      <c r="C1" s="58"/>
      <c r="D1" s="58"/>
      <c r="E1" s="58"/>
      <c r="F1" s="58"/>
      <c r="G1" s="59"/>
      <c r="H1" s="59"/>
      <c r="I1" s="59"/>
    </row>
    <row r="2" spans="1:10">
      <c r="A2" s="58"/>
      <c r="B2" s="58"/>
      <c r="C2" s="58"/>
      <c r="D2" s="58"/>
      <c r="E2" s="58"/>
      <c r="F2" s="58"/>
      <c r="G2" s="59"/>
      <c r="H2" s="59"/>
      <c r="I2" s="59"/>
    </row>
    <row r="3" spans="1:10">
      <c r="A3" s="58"/>
      <c r="B3" s="58"/>
      <c r="C3" s="266" t="s">
        <v>20</v>
      </c>
      <c r="D3" s="266"/>
      <c r="E3" s="266"/>
      <c r="F3" s="266"/>
      <c r="G3" s="266"/>
      <c r="H3" s="59"/>
      <c r="I3" s="59"/>
    </row>
    <row r="4" spans="1:10">
      <c r="A4" s="58"/>
      <c r="B4" s="58"/>
      <c r="C4" s="266"/>
      <c r="D4" s="266"/>
      <c r="E4" s="266"/>
      <c r="F4" s="266"/>
      <c r="G4" s="266"/>
      <c r="H4" s="59"/>
      <c r="I4" s="59"/>
    </row>
    <row r="5" spans="1:10" ht="21" thickBot="1">
      <c r="A5" s="58"/>
      <c r="B5" s="58"/>
      <c r="C5" s="267"/>
      <c r="D5" s="267"/>
      <c r="E5" s="267"/>
      <c r="F5" s="267"/>
      <c r="G5" s="267"/>
      <c r="H5" s="59"/>
      <c r="I5" s="59"/>
    </row>
    <row r="6" spans="1:10" ht="32.25" thickTop="1">
      <c r="A6" s="58"/>
      <c r="B6" s="58"/>
      <c r="C6" s="60"/>
      <c r="D6" s="60"/>
      <c r="E6" s="60"/>
      <c r="F6" s="60"/>
      <c r="G6" s="60"/>
      <c r="H6" s="59"/>
      <c r="I6" s="59"/>
    </row>
    <row r="7" spans="1:10">
      <c r="A7" s="58"/>
      <c r="B7" s="58"/>
      <c r="C7" s="58"/>
      <c r="D7" s="58"/>
      <c r="E7" s="58"/>
      <c r="F7" s="58"/>
      <c r="G7" s="59"/>
      <c r="H7" s="59"/>
      <c r="I7" s="59"/>
    </row>
    <row r="8" spans="1:10" ht="30" customHeight="1">
      <c r="A8" s="206" t="s">
        <v>325</v>
      </c>
      <c r="B8" s="81"/>
      <c r="C8" s="81"/>
      <c r="D8" s="81"/>
      <c r="E8" s="81"/>
      <c r="F8" s="81"/>
      <c r="G8" s="82"/>
      <c r="H8" s="82"/>
      <c r="I8" s="82"/>
      <c r="J8" s="34"/>
    </row>
    <row r="9" spans="1:10" ht="27.75" customHeight="1">
      <c r="A9" s="206" t="s">
        <v>349</v>
      </c>
      <c r="B9" s="81"/>
      <c r="C9" s="81"/>
      <c r="D9" s="81"/>
      <c r="E9" s="81"/>
      <c r="F9" s="81"/>
      <c r="G9" s="82"/>
      <c r="H9" s="82"/>
      <c r="I9" s="82"/>
      <c r="J9" s="34"/>
    </row>
    <row r="10" spans="1:10" ht="27.75" customHeight="1">
      <c r="A10" s="81"/>
      <c r="B10" s="81"/>
      <c r="C10" s="81"/>
      <c r="D10" s="81"/>
      <c r="E10" s="81"/>
      <c r="F10" s="81"/>
      <c r="G10" s="82"/>
      <c r="H10" s="82"/>
      <c r="I10" s="82"/>
      <c r="J10" s="34"/>
    </row>
    <row r="11" spans="1:10" ht="27.75" customHeight="1">
      <c r="A11" s="81"/>
      <c r="B11" s="81"/>
      <c r="C11" s="81"/>
      <c r="D11" s="81"/>
      <c r="E11" s="81"/>
      <c r="F11" s="81"/>
      <c r="G11" s="82"/>
      <c r="H11" s="82"/>
      <c r="I11" s="82"/>
      <c r="J11" s="34"/>
    </row>
    <row r="12" spans="1:10" ht="30" customHeight="1">
      <c r="A12" s="206" t="s">
        <v>326</v>
      </c>
      <c r="B12" s="81"/>
      <c r="C12" s="81"/>
      <c r="D12" s="81"/>
      <c r="E12" s="81"/>
      <c r="F12" s="81"/>
      <c r="G12" s="82"/>
      <c r="H12" s="82"/>
      <c r="I12" s="82"/>
      <c r="J12" s="34"/>
    </row>
    <row r="13" spans="1:10" ht="27.75" customHeight="1">
      <c r="A13" s="206" t="s">
        <v>350</v>
      </c>
      <c r="B13" s="81"/>
      <c r="C13" s="81"/>
      <c r="D13" s="81"/>
      <c r="E13" s="81"/>
      <c r="F13" s="81"/>
      <c r="G13" s="82"/>
      <c r="H13" s="82"/>
      <c r="I13" s="82"/>
      <c r="J13" s="34"/>
    </row>
    <row r="14" spans="1:10" ht="27.75" customHeight="1">
      <c r="A14" s="178"/>
      <c r="B14" s="81"/>
      <c r="C14" s="81"/>
      <c r="D14" s="81"/>
      <c r="E14" s="81"/>
      <c r="F14" s="81"/>
      <c r="G14" s="82"/>
      <c r="H14" s="82"/>
      <c r="I14" s="82"/>
      <c r="J14" s="34"/>
    </row>
    <row r="15" spans="1:10" ht="27.75" customHeight="1">
      <c r="A15" s="178"/>
      <c r="B15" s="81"/>
      <c r="C15" s="81"/>
      <c r="D15" s="81"/>
      <c r="E15" s="81"/>
      <c r="F15" s="81"/>
      <c r="G15" s="82"/>
      <c r="H15" s="82"/>
      <c r="I15" s="82"/>
      <c r="J15" s="34"/>
    </row>
    <row r="16" spans="1:10" ht="27.75" customHeight="1">
      <c r="A16" s="206" t="s">
        <v>541</v>
      </c>
      <c r="B16" s="81"/>
      <c r="C16" s="81"/>
      <c r="D16" s="81"/>
      <c r="E16" s="81"/>
      <c r="F16" s="81"/>
      <c r="G16" s="82"/>
      <c r="H16" s="82"/>
      <c r="I16" s="82"/>
      <c r="J16" s="34"/>
    </row>
    <row r="17" spans="1:10" ht="27.75" customHeight="1">
      <c r="A17" s="178"/>
      <c r="B17" s="81"/>
      <c r="C17" s="81"/>
      <c r="D17" s="81"/>
      <c r="E17" s="81"/>
      <c r="F17" s="81"/>
      <c r="G17" s="82"/>
      <c r="H17" s="82"/>
      <c r="I17" s="82"/>
      <c r="J17" s="34"/>
    </row>
    <row r="18" spans="1:10" ht="27.75" customHeight="1">
      <c r="A18" s="178"/>
      <c r="B18" s="81"/>
      <c r="C18" s="81"/>
      <c r="D18" s="81"/>
      <c r="E18" s="81"/>
      <c r="F18" s="81"/>
      <c r="G18" s="82"/>
      <c r="H18" s="82"/>
      <c r="I18" s="82"/>
      <c r="J18" s="34"/>
    </row>
    <row r="19" spans="1:10" ht="30" customHeight="1">
      <c r="A19" s="206" t="s">
        <v>327</v>
      </c>
      <c r="B19" s="206"/>
      <c r="C19" s="206"/>
      <c r="D19" s="206"/>
      <c r="E19" s="206"/>
      <c r="F19" s="206"/>
      <c r="G19" s="206"/>
      <c r="H19" s="206"/>
      <c r="I19" s="206"/>
      <c r="J19" s="34"/>
    </row>
    <row r="20" spans="1:10" ht="27.75" customHeight="1">
      <c r="A20" s="206" t="s">
        <v>351</v>
      </c>
      <c r="B20" s="206"/>
      <c r="C20" s="206"/>
      <c r="D20" s="206"/>
      <c r="E20" s="206"/>
      <c r="F20" s="206"/>
      <c r="G20" s="206"/>
      <c r="H20" s="206"/>
      <c r="I20" s="206"/>
      <c r="J20" s="34"/>
    </row>
    <row r="21" spans="1:10">
      <c r="A21" s="81"/>
      <c r="B21" s="81"/>
      <c r="C21" s="81"/>
      <c r="D21" s="81"/>
      <c r="E21" s="81"/>
      <c r="F21" s="81"/>
      <c r="G21" s="82"/>
      <c r="H21" s="82"/>
      <c r="I21" s="82"/>
    </row>
    <row r="22" spans="1:10">
      <c r="A22" s="58"/>
      <c r="B22" s="58"/>
      <c r="C22" s="58"/>
      <c r="D22" s="58"/>
      <c r="E22" s="58"/>
      <c r="F22" s="58"/>
      <c r="G22" s="59"/>
      <c r="H22" s="59"/>
      <c r="I22" s="59"/>
    </row>
  </sheetData>
  <mergeCells count="1">
    <mergeCell ref="C3:G5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24"/>
  <sheetViews>
    <sheetView view="pageBreakPreview" zoomScale="85" zoomScaleSheetLayoutView="85" workbookViewId="0">
      <selection activeCell="A8" sqref="A8"/>
    </sheetView>
  </sheetViews>
  <sheetFormatPr defaultColWidth="9" defaultRowHeight="14.25"/>
  <cols>
    <col min="1" max="1" width="9.625" style="61" customWidth="1"/>
    <col min="2" max="2" width="60.625" style="62" customWidth="1"/>
    <col min="3" max="3" width="4.625" style="63" customWidth="1"/>
    <col min="4" max="4" width="9.625" style="61" customWidth="1"/>
    <col min="5" max="5" width="60.625" style="62" customWidth="1"/>
    <col min="6" max="6" width="4.625" style="63" customWidth="1"/>
    <col min="7" max="16384" width="9" style="9"/>
  </cols>
  <sheetData>
    <row r="1" spans="1:6" ht="23.85" customHeight="1">
      <c r="A1" s="268" t="s">
        <v>21</v>
      </c>
      <c r="B1" s="268"/>
      <c r="C1" s="268"/>
    </row>
    <row r="2" spans="1:6" ht="17.25" customHeight="1">
      <c r="A2" s="268"/>
      <c r="B2" s="268"/>
      <c r="C2" s="268"/>
    </row>
    <row r="3" spans="1:6" ht="23.85" customHeight="1"/>
    <row r="4" spans="1:6" ht="30" customHeight="1">
      <c r="A4" s="64" t="s">
        <v>22</v>
      </c>
      <c r="B4" s="65" t="s">
        <v>113</v>
      </c>
      <c r="C4" s="66"/>
      <c r="D4" s="64" t="s">
        <v>36</v>
      </c>
      <c r="E4" s="65" t="s">
        <v>116</v>
      </c>
      <c r="F4" s="66"/>
    </row>
    <row r="5" spans="1:6" ht="30" customHeight="1">
      <c r="A5" s="67" t="s">
        <v>23</v>
      </c>
      <c r="B5" s="68" t="s">
        <v>43</v>
      </c>
      <c r="C5" s="66">
        <v>6</v>
      </c>
      <c r="D5" s="67" t="s">
        <v>23</v>
      </c>
      <c r="E5" s="69" t="s">
        <v>532</v>
      </c>
      <c r="F5" s="66">
        <v>40</v>
      </c>
    </row>
    <row r="6" spans="1:6" ht="30" customHeight="1">
      <c r="A6" s="67" t="s">
        <v>24</v>
      </c>
      <c r="B6" s="68" t="s">
        <v>44</v>
      </c>
      <c r="C6" s="66">
        <v>10</v>
      </c>
      <c r="D6" s="67" t="s">
        <v>24</v>
      </c>
      <c r="E6" s="69" t="s">
        <v>533</v>
      </c>
      <c r="F6" s="66">
        <v>42</v>
      </c>
    </row>
    <row r="7" spans="1:6" ht="30" customHeight="1">
      <c r="A7" s="67" t="s">
        <v>25</v>
      </c>
      <c r="B7" s="68" t="s">
        <v>521</v>
      </c>
      <c r="C7" s="66">
        <v>12</v>
      </c>
      <c r="D7" s="67" t="s">
        <v>25</v>
      </c>
      <c r="E7" s="69" t="s">
        <v>534</v>
      </c>
      <c r="F7" s="66">
        <v>43</v>
      </c>
    </row>
    <row r="8" spans="1:6" ht="30" customHeight="1">
      <c r="A8" s="67" t="s">
        <v>26</v>
      </c>
      <c r="B8" s="68" t="s">
        <v>522</v>
      </c>
      <c r="C8" s="66">
        <v>14</v>
      </c>
      <c r="D8" s="67" t="s">
        <v>26</v>
      </c>
      <c r="E8" s="69" t="s">
        <v>535</v>
      </c>
      <c r="F8" s="66">
        <v>44</v>
      </c>
    </row>
    <row r="9" spans="1:6" ht="30" customHeight="1">
      <c r="A9" s="67" t="s">
        <v>27</v>
      </c>
      <c r="B9" s="69" t="s">
        <v>523</v>
      </c>
      <c r="C9" s="66">
        <v>16</v>
      </c>
      <c r="D9" s="67" t="s">
        <v>27</v>
      </c>
      <c r="E9" s="69" t="s">
        <v>536</v>
      </c>
      <c r="F9" s="66">
        <v>46</v>
      </c>
    </row>
    <row r="10" spans="1:6" ht="30" customHeight="1">
      <c r="A10" s="67" t="s">
        <v>28</v>
      </c>
      <c r="B10" s="68" t="s">
        <v>524</v>
      </c>
      <c r="C10" s="66">
        <v>20</v>
      </c>
      <c r="D10" s="64" t="s">
        <v>37</v>
      </c>
      <c r="E10" s="65" t="s">
        <v>117</v>
      </c>
      <c r="F10" s="66"/>
    </row>
    <row r="11" spans="1:6" ht="30" customHeight="1">
      <c r="A11" s="67" t="s">
        <v>29</v>
      </c>
      <c r="B11" s="68" t="s">
        <v>525</v>
      </c>
      <c r="C11" s="66">
        <v>20</v>
      </c>
      <c r="D11" s="67" t="s">
        <v>23</v>
      </c>
      <c r="E11" s="69" t="s">
        <v>537</v>
      </c>
      <c r="F11" s="66">
        <v>48</v>
      </c>
    </row>
    <row r="12" spans="1:6" ht="30" customHeight="1">
      <c r="A12" s="67" t="s">
        <v>30</v>
      </c>
      <c r="B12" s="68" t="s">
        <v>526</v>
      </c>
      <c r="C12" s="66">
        <v>21</v>
      </c>
      <c r="D12" s="67" t="s">
        <v>24</v>
      </c>
      <c r="E12" s="69" t="s">
        <v>538</v>
      </c>
      <c r="F12" s="66">
        <v>48</v>
      </c>
    </row>
    <row r="13" spans="1:6" ht="30" customHeight="1">
      <c r="A13" s="67" t="s">
        <v>31</v>
      </c>
      <c r="B13" s="69" t="s">
        <v>527</v>
      </c>
      <c r="C13" s="66">
        <v>22</v>
      </c>
      <c r="D13" s="67" t="s">
        <v>25</v>
      </c>
      <c r="E13" s="69" t="s">
        <v>42</v>
      </c>
      <c r="F13" s="66">
        <v>49</v>
      </c>
    </row>
    <row r="14" spans="1:6" ht="30" customHeight="1">
      <c r="A14" s="67" t="s">
        <v>33</v>
      </c>
      <c r="B14" s="69" t="s">
        <v>528</v>
      </c>
      <c r="C14" s="66">
        <v>24</v>
      </c>
      <c r="D14" s="67" t="s">
        <v>26</v>
      </c>
      <c r="E14" s="69" t="s">
        <v>46</v>
      </c>
      <c r="F14" s="66">
        <v>51</v>
      </c>
    </row>
    <row r="15" spans="1:6" ht="30" customHeight="1">
      <c r="A15" s="67" t="s">
        <v>32</v>
      </c>
      <c r="B15" s="69" t="s">
        <v>45</v>
      </c>
      <c r="C15" s="66">
        <v>26</v>
      </c>
      <c r="D15" s="67" t="s">
        <v>27</v>
      </c>
      <c r="E15" s="69" t="s">
        <v>539</v>
      </c>
      <c r="F15" s="66">
        <v>52</v>
      </c>
    </row>
    <row r="16" spans="1:6" ht="30" customHeight="1">
      <c r="A16" s="64" t="s">
        <v>34</v>
      </c>
      <c r="B16" s="65" t="s">
        <v>114</v>
      </c>
      <c r="C16" s="66"/>
      <c r="D16" s="64" t="s">
        <v>38</v>
      </c>
      <c r="E16" s="65" t="s">
        <v>118</v>
      </c>
      <c r="F16" s="66"/>
    </row>
    <row r="17" spans="1:6" ht="30" customHeight="1">
      <c r="A17" s="67" t="s">
        <v>23</v>
      </c>
      <c r="B17" s="68" t="s">
        <v>529</v>
      </c>
      <c r="C17" s="66">
        <v>28</v>
      </c>
      <c r="D17" s="67" t="s">
        <v>23</v>
      </c>
      <c r="E17" s="69" t="s">
        <v>540</v>
      </c>
      <c r="F17" s="66">
        <v>54</v>
      </c>
    </row>
    <row r="18" spans="1:6" ht="30" customHeight="1">
      <c r="A18" s="67" t="s">
        <v>24</v>
      </c>
      <c r="B18" s="68" t="s">
        <v>530</v>
      </c>
      <c r="C18" s="66">
        <v>30</v>
      </c>
      <c r="D18" s="64" t="s">
        <v>39</v>
      </c>
      <c r="E18" s="65" t="s">
        <v>119</v>
      </c>
      <c r="F18" s="66"/>
    </row>
    <row r="19" spans="1:6" ht="30" customHeight="1">
      <c r="A19" s="64" t="s">
        <v>35</v>
      </c>
      <c r="B19" s="65" t="s">
        <v>115</v>
      </c>
      <c r="C19" s="66"/>
      <c r="D19" s="67" t="s">
        <v>23</v>
      </c>
      <c r="E19" s="69" t="s">
        <v>40</v>
      </c>
      <c r="F19" s="66">
        <v>56</v>
      </c>
    </row>
    <row r="20" spans="1:6" ht="30" customHeight="1">
      <c r="A20" s="67" t="s">
        <v>23</v>
      </c>
      <c r="B20" s="68" t="s">
        <v>531</v>
      </c>
      <c r="C20" s="66">
        <v>36</v>
      </c>
      <c r="D20" s="67" t="s">
        <v>24</v>
      </c>
      <c r="E20" s="69" t="s">
        <v>41</v>
      </c>
      <c r="F20" s="66">
        <v>57</v>
      </c>
    </row>
    <row r="21" spans="1:6" ht="30" customHeight="1">
      <c r="D21" s="67"/>
      <c r="E21" s="69"/>
      <c r="F21" s="66"/>
    </row>
    <row r="22" spans="1:6" ht="30" customHeight="1">
      <c r="D22" s="67"/>
      <c r="E22" s="69"/>
      <c r="F22" s="66"/>
    </row>
    <row r="23" spans="1:6" ht="30" customHeight="1">
      <c r="A23" s="67"/>
      <c r="B23" s="69"/>
      <c r="C23" s="66"/>
      <c r="D23" s="73"/>
      <c r="E23" s="74"/>
      <c r="F23" s="72"/>
    </row>
    <row r="24" spans="1:6" ht="23.85" customHeight="1">
      <c r="A24" s="70"/>
      <c r="B24" s="71"/>
      <c r="C24" s="72"/>
    </row>
  </sheetData>
  <mergeCells count="1">
    <mergeCell ref="A1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99" orientation="portrait" r:id="rId1"/>
  <headerFooter alignWithMargins="0"/>
  <colBreaks count="1" manualBreakCount="1">
    <brk id="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R24"/>
  <sheetViews>
    <sheetView view="pageBreakPreview" zoomScale="85" zoomScaleSheetLayoutView="85" workbookViewId="0">
      <selection activeCell="A8" sqref="A8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1" spans="1:18">
      <c r="J1" s="21"/>
      <c r="K1" s="21"/>
      <c r="L1" s="21"/>
      <c r="M1" s="21"/>
      <c r="N1" s="21"/>
      <c r="O1" s="21"/>
      <c r="P1" s="20"/>
    </row>
    <row r="2" spans="1:18">
      <c r="J2" s="21"/>
      <c r="K2" s="21"/>
      <c r="L2" s="21"/>
      <c r="M2" s="21"/>
      <c r="N2" s="21"/>
      <c r="O2" s="21"/>
      <c r="P2" s="20"/>
    </row>
    <row r="3" spans="1:18">
      <c r="J3" s="21"/>
      <c r="K3" s="21"/>
      <c r="L3" s="21"/>
      <c r="M3" s="21"/>
      <c r="N3" s="21"/>
      <c r="O3" s="21"/>
      <c r="P3" s="20"/>
    </row>
    <row r="4" spans="1:18">
      <c r="J4" s="21"/>
      <c r="K4" s="21"/>
      <c r="L4" s="21"/>
      <c r="M4" s="21"/>
      <c r="N4" s="21"/>
      <c r="O4" s="21"/>
      <c r="P4" s="20"/>
    </row>
    <row r="5" spans="1:18">
      <c r="C5" s="269"/>
      <c r="D5" s="269"/>
      <c r="E5" s="269"/>
      <c r="F5" s="269"/>
      <c r="G5" s="269"/>
      <c r="J5" s="21"/>
      <c r="K5" s="21"/>
      <c r="L5" s="269"/>
      <c r="M5" s="269"/>
      <c r="N5" s="269"/>
      <c r="O5" s="269"/>
      <c r="P5" s="269"/>
    </row>
    <row r="6" spans="1:18">
      <c r="C6" s="269"/>
      <c r="D6" s="269"/>
      <c r="E6" s="269"/>
      <c r="F6" s="269"/>
      <c r="G6" s="269"/>
      <c r="J6" s="21"/>
      <c r="K6" s="21"/>
      <c r="L6" s="269"/>
      <c r="M6" s="269"/>
      <c r="N6" s="269"/>
      <c r="O6" s="269"/>
      <c r="P6" s="269"/>
    </row>
    <row r="7" spans="1:18">
      <c r="C7" s="269"/>
      <c r="D7" s="269"/>
      <c r="E7" s="269"/>
      <c r="F7" s="269"/>
      <c r="G7" s="269"/>
      <c r="J7" s="21"/>
      <c r="K7" s="21"/>
      <c r="L7" s="269"/>
      <c r="M7" s="269"/>
      <c r="N7" s="269"/>
      <c r="O7" s="269"/>
      <c r="P7" s="269"/>
    </row>
    <row r="8" spans="1:18" ht="21" customHeight="1">
      <c r="A8" s="270" t="s">
        <v>47</v>
      </c>
      <c r="B8" s="270"/>
      <c r="C8" s="270"/>
      <c r="D8" s="270"/>
      <c r="E8" s="270"/>
      <c r="F8" s="270"/>
      <c r="G8" s="270"/>
      <c r="H8" s="270"/>
      <c r="I8" s="270"/>
      <c r="J8" s="271"/>
      <c r="K8" s="271"/>
      <c r="L8" s="271"/>
      <c r="M8" s="271"/>
      <c r="N8" s="271"/>
      <c r="O8" s="271"/>
      <c r="P8" s="271"/>
      <c r="Q8" s="271"/>
      <c r="R8" s="271"/>
    </row>
    <row r="9" spans="1:18" ht="20.25" customHeight="1">
      <c r="A9" s="270"/>
      <c r="B9" s="270"/>
      <c r="C9" s="270"/>
      <c r="D9" s="270"/>
      <c r="E9" s="270"/>
      <c r="F9" s="270"/>
      <c r="G9" s="270"/>
      <c r="H9" s="270"/>
      <c r="I9" s="270"/>
      <c r="J9" s="271"/>
      <c r="K9" s="271"/>
      <c r="L9" s="271"/>
      <c r="M9" s="271"/>
      <c r="N9" s="271"/>
      <c r="O9" s="271"/>
      <c r="P9" s="271"/>
      <c r="Q9" s="271"/>
      <c r="R9" s="271"/>
    </row>
    <row r="10" spans="1:18" ht="30" customHeight="1">
      <c r="A10" s="270"/>
      <c r="B10" s="270"/>
      <c r="C10" s="270"/>
      <c r="D10" s="270"/>
      <c r="E10" s="270"/>
      <c r="F10" s="270"/>
      <c r="G10" s="270"/>
      <c r="H10" s="270"/>
      <c r="I10" s="270"/>
      <c r="J10" s="271"/>
      <c r="K10" s="271"/>
      <c r="L10" s="271"/>
      <c r="M10" s="271"/>
      <c r="N10" s="271"/>
      <c r="O10" s="271"/>
      <c r="P10" s="271"/>
      <c r="Q10" s="271"/>
      <c r="R10" s="271"/>
    </row>
    <row r="11" spans="1:18" ht="27.75" customHeight="1">
      <c r="J11" s="21"/>
      <c r="K11" s="21"/>
      <c r="L11" s="21"/>
      <c r="M11" s="21"/>
      <c r="N11" s="21"/>
      <c r="O11" s="21"/>
      <c r="P11" s="20"/>
    </row>
    <row r="12" spans="1:18" ht="27.75" customHeight="1">
      <c r="J12" s="21"/>
      <c r="K12" s="21"/>
      <c r="L12" s="21"/>
      <c r="M12" s="21"/>
      <c r="N12" s="21"/>
      <c r="O12" s="21"/>
      <c r="P12" s="20"/>
    </row>
    <row r="13" spans="1:18" ht="27.75" customHeight="1">
      <c r="J13" s="21"/>
      <c r="K13" s="21"/>
      <c r="L13" s="21"/>
      <c r="M13" s="21"/>
      <c r="N13" s="21"/>
      <c r="O13" s="21"/>
      <c r="P13" s="20"/>
    </row>
    <row r="14" spans="1:18" ht="30" customHeight="1">
      <c r="J14" s="21"/>
      <c r="K14" s="21"/>
      <c r="L14" s="21"/>
      <c r="M14" s="21"/>
      <c r="N14" s="21"/>
      <c r="O14" s="21"/>
      <c r="P14" s="20"/>
    </row>
    <row r="15" spans="1:18" ht="27.75" customHeight="1">
      <c r="J15" s="21"/>
      <c r="K15" s="21"/>
      <c r="L15" s="21"/>
      <c r="M15" s="21"/>
      <c r="N15" s="21"/>
      <c r="O15" s="21"/>
      <c r="P15" s="20"/>
    </row>
    <row r="16" spans="1:18" ht="27.75" customHeight="1">
      <c r="J16" s="21"/>
      <c r="K16" s="21"/>
      <c r="L16" s="21"/>
      <c r="M16" s="21"/>
      <c r="N16" s="21"/>
      <c r="O16" s="21"/>
      <c r="P16" s="20"/>
    </row>
    <row r="17" spans="7:18" ht="27.75" customHeight="1">
      <c r="J17" s="21"/>
      <c r="K17" s="21"/>
      <c r="L17" s="21"/>
      <c r="M17" s="21"/>
      <c r="N17" s="21"/>
      <c r="O17" s="21"/>
      <c r="P17" s="20"/>
    </row>
    <row r="18" spans="7:18" s="21" customFormat="1" ht="27.75" customHeight="1">
      <c r="G18" s="20"/>
      <c r="H18"/>
      <c r="I18"/>
      <c r="P18" s="20"/>
      <c r="Q18"/>
      <c r="R18"/>
    </row>
    <row r="19" spans="7:18" s="21" customFormat="1" ht="27.75" customHeight="1">
      <c r="G19" s="20"/>
      <c r="H19"/>
      <c r="I19"/>
      <c r="P19" s="20"/>
      <c r="Q19"/>
      <c r="R19"/>
    </row>
    <row r="20" spans="7:18" s="21" customFormat="1" ht="27.75" customHeight="1">
      <c r="G20" s="20"/>
      <c r="H20"/>
      <c r="I20"/>
      <c r="P20" s="20"/>
      <c r="Q20"/>
      <c r="R20"/>
    </row>
    <row r="21" spans="7:18" s="21" customFormat="1" ht="30" customHeight="1">
      <c r="G21" s="20"/>
      <c r="H21"/>
      <c r="I21"/>
      <c r="P21" s="20"/>
      <c r="Q21"/>
      <c r="R21"/>
    </row>
    <row r="22" spans="7:18" s="21" customFormat="1" ht="27.75" customHeight="1">
      <c r="G22" s="20"/>
      <c r="H22"/>
      <c r="I22"/>
      <c r="P22" s="20"/>
      <c r="Q22"/>
      <c r="R22"/>
    </row>
    <row r="23" spans="7:18">
      <c r="J23" s="21"/>
      <c r="K23" s="21"/>
      <c r="L23" s="21"/>
      <c r="M23" s="21"/>
      <c r="N23" s="21"/>
      <c r="O23" s="21"/>
      <c r="P23" s="20"/>
    </row>
    <row r="24" spans="7:18">
      <c r="J24" s="21"/>
      <c r="K24" s="21"/>
      <c r="L24" s="21"/>
      <c r="M24" s="21"/>
      <c r="N24" s="21"/>
      <c r="O24" s="21"/>
      <c r="P24" s="20"/>
    </row>
  </sheetData>
  <mergeCells count="4">
    <mergeCell ref="C5:G7"/>
    <mergeCell ref="A8:I10"/>
    <mergeCell ref="L5:P7"/>
    <mergeCell ref="J8:R10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FFC000"/>
  </sheetPr>
  <dimension ref="A1:U58"/>
  <sheetViews>
    <sheetView view="pageBreakPreview" zoomScale="40" zoomScaleSheetLayoutView="40" workbookViewId="0">
      <pane xSplit="1" ySplit="5" topLeftCell="B51" activePane="bottomRight" state="frozen"/>
      <selection activeCell="A8" sqref="A8"/>
      <selection pane="topRight" activeCell="A8" sqref="A8"/>
      <selection pane="bottomLeft" activeCell="A8" sqref="A8"/>
      <selection pane="bottomRight" activeCell="A8" sqref="A8"/>
    </sheetView>
  </sheetViews>
  <sheetFormatPr defaultRowHeight="19.5"/>
  <cols>
    <col min="1" max="1" width="17.5" style="1" customWidth="1"/>
    <col min="2" max="2" width="16.375" style="2" customWidth="1"/>
    <col min="3" max="3" width="24.25" style="2" customWidth="1"/>
    <col min="4" max="4" width="15.375" style="2" customWidth="1"/>
    <col min="5" max="5" width="24.25" style="2" customWidth="1"/>
    <col min="6" max="6" width="15.375" style="2" customWidth="1"/>
    <col min="7" max="7" width="22.375" style="2" customWidth="1"/>
    <col min="8" max="8" width="13.625" style="2" customWidth="1"/>
    <col min="9" max="9" width="22.375" style="2" customWidth="1"/>
    <col min="10" max="10" width="13.625" style="2" customWidth="1"/>
    <col min="11" max="11" width="22.375" style="2" customWidth="1"/>
    <col min="12" max="21" width="21.375" style="2" customWidth="1"/>
  </cols>
  <sheetData>
    <row r="1" spans="1:21" ht="165.75" customHeight="1">
      <c r="A1" s="273" t="s">
        <v>16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4" t="s">
        <v>17</v>
      </c>
      <c r="M1" s="274"/>
      <c r="N1" s="274"/>
      <c r="O1" s="274"/>
      <c r="P1" s="274"/>
      <c r="Q1" s="274"/>
      <c r="R1" s="274"/>
      <c r="S1" s="274"/>
      <c r="T1" s="274"/>
      <c r="U1" s="274"/>
    </row>
    <row r="2" spans="1:21" ht="39.950000000000003" customHeight="1">
      <c r="A2" s="272" t="s">
        <v>65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</row>
    <row r="3" spans="1:21" ht="65.099999999999994" customHeight="1">
      <c r="A3" s="275" t="s">
        <v>18</v>
      </c>
      <c r="B3" s="281" t="s">
        <v>0</v>
      </c>
      <c r="C3" s="281"/>
      <c r="D3" s="281" t="s">
        <v>1</v>
      </c>
      <c r="E3" s="281"/>
      <c r="F3" s="278" t="s">
        <v>8</v>
      </c>
      <c r="G3" s="279"/>
      <c r="H3" s="279"/>
      <c r="I3" s="279"/>
      <c r="J3" s="279"/>
      <c r="K3" s="279"/>
      <c r="L3" s="279"/>
      <c r="M3" s="280"/>
      <c r="N3" s="282" t="s">
        <v>9</v>
      </c>
      <c r="O3" s="282"/>
      <c r="P3" s="282" t="s">
        <v>10</v>
      </c>
      <c r="Q3" s="282"/>
      <c r="R3" s="282" t="s">
        <v>11</v>
      </c>
      <c r="S3" s="282"/>
      <c r="T3" s="282" t="s">
        <v>12</v>
      </c>
      <c r="U3" s="282"/>
    </row>
    <row r="4" spans="1:21" ht="65.099999999999994" customHeight="1">
      <c r="A4" s="276"/>
      <c r="B4" s="281"/>
      <c r="C4" s="281"/>
      <c r="D4" s="281"/>
      <c r="E4" s="281"/>
      <c r="F4" s="281" t="s">
        <v>2</v>
      </c>
      <c r="G4" s="281"/>
      <c r="H4" s="281" t="s">
        <v>3</v>
      </c>
      <c r="I4" s="281"/>
      <c r="J4" s="281" t="s">
        <v>4</v>
      </c>
      <c r="K4" s="281"/>
      <c r="L4" s="281" t="s">
        <v>7</v>
      </c>
      <c r="M4" s="281"/>
      <c r="N4" s="282"/>
      <c r="O4" s="282"/>
      <c r="P4" s="282"/>
      <c r="Q4" s="282"/>
      <c r="R4" s="282"/>
      <c r="S4" s="282"/>
      <c r="T4" s="282"/>
      <c r="U4" s="282"/>
    </row>
    <row r="5" spans="1:21" ht="65.099999999999994" customHeight="1">
      <c r="A5" s="277"/>
      <c r="B5" s="36" t="s">
        <v>5</v>
      </c>
      <c r="C5" s="36" t="s">
        <v>6</v>
      </c>
      <c r="D5" s="36" t="s">
        <v>15</v>
      </c>
      <c r="E5" s="36" t="s">
        <v>6</v>
      </c>
      <c r="F5" s="36" t="s">
        <v>15</v>
      </c>
      <c r="G5" s="36" t="s">
        <v>6</v>
      </c>
      <c r="H5" s="36" t="s">
        <v>15</v>
      </c>
      <c r="I5" s="36" t="s">
        <v>6</v>
      </c>
      <c r="J5" s="36" t="s">
        <v>15</v>
      </c>
      <c r="K5" s="36" t="s">
        <v>6</v>
      </c>
      <c r="L5" s="36" t="s">
        <v>5</v>
      </c>
      <c r="M5" s="36" t="s">
        <v>6</v>
      </c>
      <c r="N5" s="36" t="s">
        <v>15</v>
      </c>
      <c r="O5" s="36" t="s">
        <v>6</v>
      </c>
      <c r="P5" s="36" t="s">
        <v>15</v>
      </c>
      <c r="Q5" s="36" t="s">
        <v>6</v>
      </c>
      <c r="R5" s="36" t="s">
        <v>15</v>
      </c>
      <c r="S5" s="36" t="s">
        <v>6</v>
      </c>
      <c r="T5" s="36" t="s">
        <v>15</v>
      </c>
      <c r="U5" s="36" t="s">
        <v>6</v>
      </c>
    </row>
    <row r="6" spans="1:21" ht="65.099999999999994" customHeight="1">
      <c r="A6" s="5">
        <v>1975</v>
      </c>
      <c r="B6" s="7">
        <v>182276</v>
      </c>
      <c r="C6" s="7">
        <v>18288879</v>
      </c>
      <c r="D6" s="7">
        <v>70067</v>
      </c>
      <c r="E6" s="7">
        <v>7430900</v>
      </c>
      <c r="F6" s="7">
        <v>79413</v>
      </c>
      <c r="G6" s="207">
        <v>7718141</v>
      </c>
      <c r="H6" s="7">
        <v>30147</v>
      </c>
      <c r="I6" s="7">
        <v>2116494</v>
      </c>
      <c r="J6" s="7">
        <v>49266</v>
      </c>
      <c r="K6" s="7">
        <v>5601647</v>
      </c>
      <c r="L6" s="83">
        <v>0</v>
      </c>
      <c r="M6" s="83">
        <v>0</v>
      </c>
      <c r="N6" s="7">
        <v>2531</v>
      </c>
      <c r="O6" s="7">
        <v>188630</v>
      </c>
      <c r="P6" s="7">
        <v>22234</v>
      </c>
      <c r="Q6" s="7">
        <v>1960681</v>
      </c>
      <c r="R6" s="7">
        <v>3073</v>
      </c>
      <c r="S6" s="7">
        <v>640320</v>
      </c>
      <c r="T6" s="7">
        <v>4958</v>
      </c>
      <c r="U6" s="7">
        <v>350207</v>
      </c>
    </row>
    <row r="7" spans="1:21" ht="65.099999999999994" customHeight="1">
      <c r="A7" s="5">
        <v>1976</v>
      </c>
      <c r="B7" s="7">
        <v>222549</v>
      </c>
      <c r="C7" s="7">
        <v>26895325</v>
      </c>
      <c r="D7" s="7">
        <v>110311</v>
      </c>
      <c r="E7" s="7">
        <v>12243196</v>
      </c>
      <c r="F7" s="7">
        <v>84874</v>
      </c>
      <c r="G7" s="207">
        <v>11233581</v>
      </c>
      <c r="H7" s="7">
        <v>29200</v>
      </c>
      <c r="I7" s="7">
        <v>2353071</v>
      </c>
      <c r="J7" s="7">
        <v>55674</v>
      </c>
      <c r="K7" s="7">
        <v>8880510</v>
      </c>
      <c r="L7" s="83">
        <v>0</v>
      </c>
      <c r="M7" s="83">
        <v>0</v>
      </c>
      <c r="N7" s="7">
        <v>1846</v>
      </c>
      <c r="O7" s="7">
        <v>145469</v>
      </c>
      <c r="P7" s="7">
        <v>15444</v>
      </c>
      <c r="Q7" s="7">
        <v>1830439</v>
      </c>
      <c r="R7" s="7">
        <v>4477</v>
      </c>
      <c r="S7" s="7">
        <v>899218</v>
      </c>
      <c r="T7" s="7">
        <v>5597</v>
      </c>
      <c r="U7" s="7">
        <v>543422</v>
      </c>
    </row>
    <row r="8" spans="1:21" ht="65.099999999999994" customHeight="1">
      <c r="A8" s="5">
        <v>1977</v>
      </c>
      <c r="B8" s="7">
        <v>260563</v>
      </c>
      <c r="C8" s="7">
        <v>40236529</v>
      </c>
      <c r="D8" s="7">
        <v>151376</v>
      </c>
      <c r="E8" s="7">
        <v>18613484</v>
      </c>
      <c r="F8" s="7">
        <v>81905</v>
      </c>
      <c r="G8" s="207">
        <v>16585556</v>
      </c>
      <c r="H8" s="7">
        <v>28964</v>
      </c>
      <c r="I8" s="7">
        <v>4426670</v>
      </c>
      <c r="J8" s="7">
        <v>52941</v>
      </c>
      <c r="K8" s="7">
        <v>12158886</v>
      </c>
      <c r="L8" s="83">
        <v>0</v>
      </c>
      <c r="M8" s="83">
        <v>0</v>
      </c>
      <c r="N8" s="8">
        <v>830</v>
      </c>
      <c r="O8" s="7">
        <v>99138</v>
      </c>
      <c r="P8" s="7">
        <v>15316</v>
      </c>
      <c r="Q8" s="7">
        <v>2937953</v>
      </c>
      <c r="R8" s="7">
        <v>3513</v>
      </c>
      <c r="S8" s="7">
        <v>866474</v>
      </c>
      <c r="T8" s="7">
        <v>7623</v>
      </c>
      <c r="U8" s="7">
        <v>1133924</v>
      </c>
    </row>
    <row r="9" spans="1:21" ht="65.099999999999994" customHeight="1">
      <c r="A9" s="5">
        <v>1978</v>
      </c>
      <c r="B9" s="7">
        <v>251347</v>
      </c>
      <c r="C9" s="7">
        <v>45227336</v>
      </c>
      <c r="D9" s="7">
        <v>159930</v>
      </c>
      <c r="E9" s="7">
        <v>21600681</v>
      </c>
      <c r="F9" s="7">
        <v>69878</v>
      </c>
      <c r="G9" s="207">
        <v>18205710</v>
      </c>
      <c r="H9" s="7">
        <v>26593</v>
      </c>
      <c r="I9" s="7">
        <v>4671766</v>
      </c>
      <c r="J9" s="7">
        <v>43285</v>
      </c>
      <c r="K9" s="7">
        <v>13533944</v>
      </c>
      <c r="L9" s="83">
        <v>0</v>
      </c>
      <c r="M9" s="83">
        <v>0</v>
      </c>
      <c r="N9" s="8">
        <v>561</v>
      </c>
      <c r="O9" s="7">
        <v>79899</v>
      </c>
      <c r="P9" s="7">
        <v>14726</v>
      </c>
      <c r="Q9" s="7">
        <v>3435659</v>
      </c>
      <c r="R9" s="7">
        <v>3972</v>
      </c>
      <c r="S9" s="7">
        <v>1516132</v>
      </c>
      <c r="T9" s="7">
        <v>2280</v>
      </c>
      <c r="U9" s="7">
        <v>389255</v>
      </c>
    </row>
    <row r="10" spans="1:21" ht="65.099999999999994" customHeight="1">
      <c r="A10" s="5">
        <v>1979</v>
      </c>
      <c r="B10" s="7">
        <v>256320</v>
      </c>
      <c r="C10" s="7">
        <v>50972461</v>
      </c>
      <c r="D10" s="7">
        <v>164356</v>
      </c>
      <c r="E10" s="7">
        <v>26555087</v>
      </c>
      <c r="F10" s="7">
        <v>68283</v>
      </c>
      <c r="G10" s="207">
        <v>19082993</v>
      </c>
      <c r="H10" s="7">
        <v>23478</v>
      </c>
      <c r="I10" s="7">
        <v>4932470</v>
      </c>
      <c r="J10" s="7">
        <v>42098</v>
      </c>
      <c r="K10" s="7">
        <v>13686198</v>
      </c>
      <c r="L10" s="7">
        <v>2707</v>
      </c>
      <c r="M10" s="7">
        <v>464325</v>
      </c>
      <c r="N10" s="8">
        <v>6</v>
      </c>
      <c r="O10" s="7">
        <v>1929</v>
      </c>
      <c r="P10" s="7">
        <v>18185</v>
      </c>
      <c r="Q10" s="7">
        <v>3864637</v>
      </c>
      <c r="R10" s="7">
        <v>3001</v>
      </c>
      <c r="S10" s="7">
        <v>897507</v>
      </c>
      <c r="T10" s="7">
        <v>2489</v>
      </c>
      <c r="U10" s="7">
        <v>570308</v>
      </c>
    </row>
    <row r="11" spans="1:21" ht="65.099999999999994" customHeight="1">
      <c r="A11" s="5">
        <v>1980</v>
      </c>
      <c r="B11" s="7">
        <v>263529</v>
      </c>
      <c r="C11" s="7">
        <v>73593137</v>
      </c>
      <c r="D11" s="7">
        <v>177019</v>
      </c>
      <c r="E11" s="7">
        <v>42542174</v>
      </c>
      <c r="F11" s="7">
        <v>67914</v>
      </c>
      <c r="G11" s="207">
        <v>24569205</v>
      </c>
      <c r="H11" s="7">
        <v>17722</v>
      </c>
      <c r="I11" s="7">
        <v>5498047</v>
      </c>
      <c r="J11" s="7">
        <v>43559</v>
      </c>
      <c r="K11" s="7">
        <v>17521240</v>
      </c>
      <c r="L11" s="7">
        <v>6633</v>
      </c>
      <c r="M11" s="7">
        <v>1549918</v>
      </c>
      <c r="N11" s="83">
        <v>0</v>
      </c>
      <c r="O11" s="83">
        <v>0</v>
      </c>
      <c r="P11" s="7">
        <v>14827</v>
      </c>
      <c r="Q11" s="7">
        <v>4697101</v>
      </c>
      <c r="R11" s="7">
        <v>2342</v>
      </c>
      <c r="S11" s="7">
        <v>1278938</v>
      </c>
      <c r="T11" s="7">
        <v>1427</v>
      </c>
      <c r="U11" s="7">
        <v>505719</v>
      </c>
    </row>
    <row r="12" spans="1:21" ht="65.099999999999994" customHeight="1">
      <c r="A12" s="5">
        <v>1981</v>
      </c>
      <c r="B12" s="7">
        <v>296415</v>
      </c>
      <c r="C12" s="7">
        <v>97296949</v>
      </c>
      <c r="D12" s="7">
        <v>204216</v>
      </c>
      <c r="E12" s="7">
        <v>52724976</v>
      </c>
      <c r="F12" s="7">
        <v>70943</v>
      </c>
      <c r="G12" s="207">
        <v>34772893</v>
      </c>
      <c r="H12" s="7">
        <v>17168</v>
      </c>
      <c r="I12" s="7">
        <v>6415068</v>
      </c>
      <c r="J12" s="7">
        <v>43099</v>
      </c>
      <c r="K12" s="7">
        <v>25321539</v>
      </c>
      <c r="L12" s="7">
        <v>10676</v>
      </c>
      <c r="M12" s="7">
        <v>3036286</v>
      </c>
      <c r="N12" s="83">
        <v>0</v>
      </c>
      <c r="O12" s="83">
        <v>0</v>
      </c>
      <c r="P12" s="7">
        <v>16785</v>
      </c>
      <c r="Q12" s="7">
        <v>7555615</v>
      </c>
      <c r="R12" s="7">
        <v>1854</v>
      </c>
      <c r="S12" s="7">
        <v>1326005</v>
      </c>
      <c r="T12" s="7">
        <v>2617</v>
      </c>
      <c r="U12" s="7">
        <v>917460</v>
      </c>
    </row>
    <row r="13" spans="1:21" ht="65.099999999999994" customHeight="1">
      <c r="A13" s="5">
        <v>1982</v>
      </c>
      <c r="B13" s="7">
        <v>293975</v>
      </c>
      <c r="C13" s="7">
        <v>109157920</v>
      </c>
      <c r="D13" s="7">
        <v>212816</v>
      </c>
      <c r="E13" s="7">
        <v>64319729</v>
      </c>
      <c r="F13" s="7">
        <v>64932</v>
      </c>
      <c r="G13" s="207">
        <v>35966152</v>
      </c>
      <c r="H13" s="7">
        <v>13756</v>
      </c>
      <c r="I13" s="7">
        <v>5477836</v>
      </c>
      <c r="J13" s="7">
        <v>39499</v>
      </c>
      <c r="K13" s="7">
        <v>26197413</v>
      </c>
      <c r="L13" s="7">
        <v>11677</v>
      </c>
      <c r="M13" s="7">
        <v>4290903</v>
      </c>
      <c r="N13" s="8">
        <v>61</v>
      </c>
      <c r="O13" s="7">
        <v>9008</v>
      </c>
      <c r="P13" s="7">
        <v>11871</v>
      </c>
      <c r="Q13" s="7">
        <v>6236490</v>
      </c>
      <c r="R13" s="7">
        <v>2782</v>
      </c>
      <c r="S13" s="7">
        <v>1946774</v>
      </c>
      <c r="T13" s="7">
        <v>1513</v>
      </c>
      <c r="U13" s="7">
        <v>679767</v>
      </c>
    </row>
    <row r="14" spans="1:21" ht="65.099999999999994" customHeight="1">
      <c r="A14" s="5">
        <v>1983</v>
      </c>
      <c r="B14" s="7">
        <v>335636</v>
      </c>
      <c r="C14" s="7">
        <v>116150346</v>
      </c>
      <c r="D14" s="7">
        <v>242920</v>
      </c>
      <c r="E14" s="7">
        <v>63236036</v>
      </c>
      <c r="F14" s="7">
        <v>74244</v>
      </c>
      <c r="G14" s="207">
        <v>41684769</v>
      </c>
      <c r="H14" s="7">
        <v>13660</v>
      </c>
      <c r="I14" s="7">
        <v>6558469</v>
      </c>
      <c r="J14" s="7">
        <v>44568</v>
      </c>
      <c r="K14" s="7">
        <v>30091441</v>
      </c>
      <c r="L14" s="7">
        <v>16016</v>
      </c>
      <c r="M14" s="7">
        <v>5034859</v>
      </c>
      <c r="N14" s="8">
        <v>121</v>
      </c>
      <c r="O14" s="7">
        <v>24872</v>
      </c>
      <c r="P14" s="7">
        <v>15602</v>
      </c>
      <c r="Q14" s="7">
        <v>9222210</v>
      </c>
      <c r="R14" s="7">
        <v>2644</v>
      </c>
      <c r="S14" s="7">
        <v>1915892</v>
      </c>
      <c r="T14" s="8">
        <v>105</v>
      </c>
      <c r="U14" s="7">
        <v>66567</v>
      </c>
    </row>
    <row r="15" spans="1:21" ht="65.099999999999994" customHeight="1">
      <c r="A15" s="5">
        <v>1984</v>
      </c>
      <c r="B15" s="7">
        <v>350369</v>
      </c>
      <c r="C15" s="7">
        <v>125399448</v>
      </c>
      <c r="D15" s="7">
        <v>258303</v>
      </c>
      <c r="E15" s="7">
        <v>72932499</v>
      </c>
      <c r="F15" s="7">
        <v>68889</v>
      </c>
      <c r="G15" s="207">
        <v>40915595</v>
      </c>
      <c r="H15" s="7">
        <v>11694</v>
      </c>
      <c r="I15" s="7">
        <v>6003061</v>
      </c>
      <c r="J15" s="7">
        <v>44520</v>
      </c>
      <c r="K15" s="7">
        <v>30788786</v>
      </c>
      <c r="L15" s="7">
        <v>12675</v>
      </c>
      <c r="M15" s="7">
        <v>4123748</v>
      </c>
      <c r="N15" s="83">
        <v>0</v>
      </c>
      <c r="O15" s="83">
        <v>0</v>
      </c>
      <c r="P15" s="7">
        <v>21222</v>
      </c>
      <c r="Q15" s="7">
        <v>9614651</v>
      </c>
      <c r="R15" s="7">
        <v>1955</v>
      </c>
      <c r="S15" s="7">
        <v>1936703</v>
      </c>
      <c r="T15" s="83">
        <v>0</v>
      </c>
      <c r="U15" s="83">
        <v>0</v>
      </c>
    </row>
    <row r="16" spans="1:21" ht="65.099999999999994" customHeight="1">
      <c r="A16" s="5">
        <v>1985</v>
      </c>
      <c r="B16" s="7">
        <v>298694</v>
      </c>
      <c r="C16" s="7">
        <v>150268189</v>
      </c>
      <c r="D16" s="7">
        <v>208274</v>
      </c>
      <c r="E16" s="7">
        <v>92733449</v>
      </c>
      <c r="F16" s="7">
        <v>68769</v>
      </c>
      <c r="G16" s="207">
        <v>45098820</v>
      </c>
      <c r="H16" s="7">
        <v>10786</v>
      </c>
      <c r="I16" s="7">
        <v>6591475</v>
      </c>
      <c r="J16" s="7">
        <v>49070</v>
      </c>
      <c r="K16" s="7">
        <v>34994211</v>
      </c>
      <c r="L16" s="7">
        <v>8913</v>
      </c>
      <c r="M16" s="7">
        <v>3513134</v>
      </c>
      <c r="N16" s="83">
        <v>0</v>
      </c>
      <c r="O16" s="83">
        <v>0</v>
      </c>
      <c r="P16" s="7">
        <v>19895</v>
      </c>
      <c r="Q16" s="7">
        <v>10503247</v>
      </c>
      <c r="R16" s="7">
        <v>1756</v>
      </c>
      <c r="S16" s="7">
        <v>1932673</v>
      </c>
      <c r="T16" s="83">
        <v>0</v>
      </c>
      <c r="U16" s="83">
        <v>0</v>
      </c>
    </row>
    <row r="17" spans="1:21" ht="65.099999999999994" customHeight="1">
      <c r="A17" s="5">
        <v>1986</v>
      </c>
      <c r="B17" s="7">
        <v>385736</v>
      </c>
      <c r="C17" s="7">
        <v>177047300</v>
      </c>
      <c r="D17" s="7">
        <v>280844</v>
      </c>
      <c r="E17" s="7">
        <v>103972181</v>
      </c>
      <c r="F17" s="7">
        <v>80762</v>
      </c>
      <c r="G17" s="207">
        <v>57335083</v>
      </c>
      <c r="H17" s="7">
        <v>15486</v>
      </c>
      <c r="I17" s="7">
        <v>8635620</v>
      </c>
      <c r="J17" s="7">
        <v>53577</v>
      </c>
      <c r="K17" s="7">
        <v>44973285</v>
      </c>
      <c r="L17" s="7">
        <v>11699</v>
      </c>
      <c r="M17" s="7">
        <v>3726178</v>
      </c>
      <c r="N17" s="83">
        <v>0</v>
      </c>
      <c r="O17" s="83">
        <v>0</v>
      </c>
      <c r="P17" s="7">
        <v>22506</v>
      </c>
      <c r="Q17" s="7">
        <v>13697771</v>
      </c>
      <c r="R17" s="7">
        <v>1624</v>
      </c>
      <c r="S17" s="7">
        <v>2042265</v>
      </c>
      <c r="T17" s="83">
        <v>0</v>
      </c>
      <c r="U17" s="83">
        <v>0</v>
      </c>
    </row>
    <row r="18" spans="1:21" ht="65.099999999999994" customHeight="1">
      <c r="A18" s="5">
        <v>1987</v>
      </c>
      <c r="B18" s="7">
        <v>330327</v>
      </c>
      <c r="C18" s="7">
        <v>181495773</v>
      </c>
      <c r="D18" s="7">
        <v>234620</v>
      </c>
      <c r="E18" s="7">
        <v>100037637</v>
      </c>
      <c r="F18" s="7">
        <v>75031</v>
      </c>
      <c r="G18" s="207">
        <v>65995354</v>
      </c>
      <c r="H18" s="7">
        <v>10176</v>
      </c>
      <c r="I18" s="7">
        <v>7885584</v>
      </c>
      <c r="J18" s="7">
        <v>52200</v>
      </c>
      <c r="K18" s="7">
        <v>52537520</v>
      </c>
      <c r="L18" s="7">
        <v>12655</v>
      </c>
      <c r="M18" s="7">
        <v>5572250</v>
      </c>
      <c r="N18" s="83">
        <v>0</v>
      </c>
      <c r="O18" s="83">
        <v>0</v>
      </c>
      <c r="P18" s="7">
        <v>18702</v>
      </c>
      <c r="Q18" s="7">
        <v>13102665</v>
      </c>
      <c r="R18" s="7">
        <v>1652</v>
      </c>
      <c r="S18" s="7">
        <v>2125061</v>
      </c>
      <c r="T18" s="8">
        <v>322</v>
      </c>
      <c r="U18" s="7">
        <v>235056</v>
      </c>
    </row>
    <row r="19" spans="1:21" ht="65.099999999999994" customHeight="1">
      <c r="A19" s="5">
        <v>1988</v>
      </c>
      <c r="B19" s="7">
        <v>365374</v>
      </c>
      <c r="C19" s="7">
        <v>195428394</v>
      </c>
      <c r="D19" s="7">
        <v>279158</v>
      </c>
      <c r="E19" s="7">
        <v>105677106</v>
      </c>
      <c r="F19" s="7">
        <v>66791</v>
      </c>
      <c r="G19" s="207">
        <v>74983986</v>
      </c>
      <c r="H19" s="7">
        <v>7117</v>
      </c>
      <c r="I19" s="7">
        <v>8037445</v>
      </c>
      <c r="J19" s="7">
        <v>51938</v>
      </c>
      <c r="K19" s="7">
        <v>63713761</v>
      </c>
      <c r="L19" s="7">
        <v>7736</v>
      </c>
      <c r="M19" s="7">
        <v>3232780</v>
      </c>
      <c r="N19" s="83">
        <v>0</v>
      </c>
      <c r="O19" s="83">
        <v>0</v>
      </c>
      <c r="P19" s="7">
        <v>17097</v>
      </c>
      <c r="Q19" s="7">
        <v>12239738</v>
      </c>
      <c r="R19" s="7">
        <v>1508</v>
      </c>
      <c r="S19" s="7">
        <v>1878548</v>
      </c>
      <c r="T19" s="8">
        <v>820</v>
      </c>
      <c r="U19" s="7">
        <v>649016</v>
      </c>
    </row>
    <row r="20" spans="1:21" ht="65.099999999999994" customHeight="1">
      <c r="A20" s="5">
        <v>1989</v>
      </c>
      <c r="B20" s="7">
        <v>352414</v>
      </c>
      <c r="C20" s="7">
        <v>192421869</v>
      </c>
      <c r="D20" s="7">
        <v>261471</v>
      </c>
      <c r="E20" s="7">
        <v>80444256</v>
      </c>
      <c r="F20" s="7">
        <v>72154</v>
      </c>
      <c r="G20" s="207">
        <v>94930496</v>
      </c>
      <c r="H20" s="7">
        <v>7243</v>
      </c>
      <c r="I20" s="7">
        <v>8799990</v>
      </c>
      <c r="J20" s="7">
        <v>47960</v>
      </c>
      <c r="K20" s="7">
        <v>75702313</v>
      </c>
      <c r="L20" s="7">
        <v>16951</v>
      </c>
      <c r="M20" s="7">
        <v>10428193</v>
      </c>
      <c r="N20" s="83">
        <v>0</v>
      </c>
      <c r="O20" s="83">
        <v>0</v>
      </c>
      <c r="P20" s="7">
        <v>14127</v>
      </c>
      <c r="Q20" s="7">
        <v>12503719</v>
      </c>
      <c r="R20" s="7">
        <v>1517</v>
      </c>
      <c r="S20" s="7">
        <v>2184705</v>
      </c>
      <c r="T20" s="7">
        <v>3145</v>
      </c>
      <c r="U20" s="7">
        <v>2358693</v>
      </c>
    </row>
    <row r="21" spans="1:21" ht="65.099999999999994" customHeight="1">
      <c r="A21" s="5">
        <v>1990</v>
      </c>
      <c r="B21" s="7">
        <v>337787</v>
      </c>
      <c r="C21" s="7">
        <v>208276597</v>
      </c>
      <c r="D21" s="7">
        <v>227667</v>
      </c>
      <c r="E21" s="7">
        <v>83589303</v>
      </c>
      <c r="F21" s="7">
        <v>90957</v>
      </c>
      <c r="G21" s="207">
        <v>107309617</v>
      </c>
      <c r="H21" s="7">
        <v>8007</v>
      </c>
      <c r="I21" s="7">
        <v>9560065</v>
      </c>
      <c r="J21" s="7">
        <v>59919</v>
      </c>
      <c r="K21" s="7">
        <v>83797289</v>
      </c>
      <c r="L21" s="7">
        <v>23031</v>
      </c>
      <c r="M21" s="7">
        <v>13952263</v>
      </c>
      <c r="N21" s="83">
        <v>0</v>
      </c>
      <c r="O21" s="83">
        <v>0</v>
      </c>
      <c r="P21" s="7">
        <v>14868</v>
      </c>
      <c r="Q21" s="7">
        <v>12951674</v>
      </c>
      <c r="R21" s="7">
        <v>1243</v>
      </c>
      <c r="S21" s="7">
        <v>1948254</v>
      </c>
      <c r="T21" s="7">
        <v>3052</v>
      </c>
      <c r="U21" s="7">
        <v>2477748</v>
      </c>
    </row>
    <row r="22" spans="1:21" ht="65.099999999999994" customHeight="1">
      <c r="A22" s="5">
        <v>1991</v>
      </c>
      <c r="B22" s="7">
        <v>251934</v>
      </c>
      <c r="C22" s="7">
        <v>245680828</v>
      </c>
      <c r="D22" s="7">
        <v>147126</v>
      </c>
      <c r="E22" s="7">
        <v>116668036</v>
      </c>
      <c r="F22" s="7">
        <v>86186</v>
      </c>
      <c r="G22" s="207">
        <v>109118477</v>
      </c>
      <c r="H22" s="7">
        <v>6999</v>
      </c>
      <c r="I22" s="7">
        <v>9366338</v>
      </c>
      <c r="J22" s="7">
        <v>56858</v>
      </c>
      <c r="K22" s="7">
        <v>79411276</v>
      </c>
      <c r="L22" s="7">
        <v>22329</v>
      </c>
      <c r="M22" s="7">
        <v>20340863</v>
      </c>
      <c r="N22" s="8">
        <v>343</v>
      </c>
      <c r="O22" s="7">
        <v>407722</v>
      </c>
      <c r="P22" s="7">
        <v>12180</v>
      </c>
      <c r="Q22" s="7">
        <v>13378992</v>
      </c>
      <c r="R22" s="7">
        <v>1096</v>
      </c>
      <c r="S22" s="7">
        <v>2470722</v>
      </c>
      <c r="T22" s="7">
        <v>5003</v>
      </c>
      <c r="U22" s="7">
        <v>3636879</v>
      </c>
    </row>
    <row r="23" spans="1:21" ht="65.099999999999994" customHeight="1">
      <c r="A23" s="5">
        <v>1992</v>
      </c>
      <c r="B23" s="7">
        <v>270058</v>
      </c>
      <c r="C23" s="7">
        <v>259328017</v>
      </c>
      <c r="D23" s="7">
        <v>156583</v>
      </c>
      <c r="E23" s="7">
        <v>113006556</v>
      </c>
      <c r="F23" s="7">
        <v>91573</v>
      </c>
      <c r="G23" s="207">
        <v>124198422</v>
      </c>
      <c r="H23" s="7">
        <v>7097</v>
      </c>
      <c r="I23" s="7">
        <v>10935454</v>
      </c>
      <c r="J23" s="7">
        <v>59589</v>
      </c>
      <c r="K23" s="7">
        <v>87964548</v>
      </c>
      <c r="L23" s="7">
        <v>24887</v>
      </c>
      <c r="M23" s="7">
        <v>25298420</v>
      </c>
      <c r="N23" s="83">
        <v>0</v>
      </c>
      <c r="O23" s="83">
        <v>0</v>
      </c>
      <c r="P23" s="7">
        <v>10000</v>
      </c>
      <c r="Q23" s="7">
        <v>12004309</v>
      </c>
      <c r="R23" s="7">
        <v>1026</v>
      </c>
      <c r="S23" s="7">
        <v>2612066</v>
      </c>
      <c r="T23" s="7">
        <v>10876</v>
      </c>
      <c r="U23" s="7">
        <v>7506664</v>
      </c>
    </row>
    <row r="24" spans="1:21" ht="65.099999999999994" customHeight="1">
      <c r="A24" s="5">
        <v>1993</v>
      </c>
      <c r="B24" s="7">
        <v>311403</v>
      </c>
      <c r="C24" s="7">
        <v>282215402</v>
      </c>
      <c r="D24" s="7">
        <v>193590</v>
      </c>
      <c r="E24" s="7">
        <v>114065263</v>
      </c>
      <c r="F24" s="7">
        <v>97377</v>
      </c>
      <c r="G24" s="207">
        <v>144259394</v>
      </c>
      <c r="H24" s="7">
        <v>6051</v>
      </c>
      <c r="I24" s="7">
        <v>12455276</v>
      </c>
      <c r="J24" s="7">
        <v>53563</v>
      </c>
      <c r="K24" s="7">
        <v>95401607</v>
      </c>
      <c r="L24" s="7">
        <v>36763</v>
      </c>
      <c r="M24" s="7">
        <v>36402511</v>
      </c>
      <c r="N24" s="83">
        <v>0</v>
      </c>
      <c r="O24" s="83">
        <v>0</v>
      </c>
      <c r="P24" s="7">
        <v>9513</v>
      </c>
      <c r="Q24" s="7">
        <v>13691251</v>
      </c>
      <c r="R24" s="7">
        <v>1039</v>
      </c>
      <c r="S24" s="7">
        <v>2520472</v>
      </c>
      <c r="T24" s="7">
        <v>9884</v>
      </c>
      <c r="U24" s="7">
        <v>7679022</v>
      </c>
    </row>
    <row r="25" spans="1:21" ht="65.099999999999994" customHeight="1">
      <c r="A25" s="5">
        <v>1994</v>
      </c>
      <c r="B25" s="7">
        <v>361502</v>
      </c>
      <c r="C25" s="7">
        <v>330430394</v>
      </c>
      <c r="D25" s="7">
        <v>227861</v>
      </c>
      <c r="E25" s="7">
        <v>121777441</v>
      </c>
      <c r="F25" s="7">
        <v>105049</v>
      </c>
      <c r="G25" s="207">
        <v>174192531</v>
      </c>
      <c r="H25" s="7">
        <v>4937</v>
      </c>
      <c r="I25" s="7">
        <v>12088731</v>
      </c>
      <c r="J25" s="7">
        <v>53379</v>
      </c>
      <c r="K25" s="7">
        <v>95438752</v>
      </c>
      <c r="L25" s="7">
        <v>46733</v>
      </c>
      <c r="M25" s="7">
        <v>66665048</v>
      </c>
      <c r="N25" s="83">
        <v>0</v>
      </c>
      <c r="O25" s="83">
        <v>0</v>
      </c>
      <c r="P25" s="7">
        <v>6618</v>
      </c>
      <c r="Q25" s="7">
        <v>8035982</v>
      </c>
      <c r="R25" s="8">
        <v>743</v>
      </c>
      <c r="S25" s="7">
        <v>2212958</v>
      </c>
      <c r="T25" s="7">
        <v>21231</v>
      </c>
      <c r="U25" s="7">
        <v>24211482</v>
      </c>
    </row>
    <row r="26" spans="1:21" ht="65.099999999999994" customHeight="1">
      <c r="A26" s="5">
        <v>1995</v>
      </c>
      <c r="B26" s="7">
        <v>330263</v>
      </c>
      <c r="C26" s="7">
        <v>381356509</v>
      </c>
      <c r="D26" s="7">
        <v>174058</v>
      </c>
      <c r="E26" s="7">
        <v>128536601</v>
      </c>
      <c r="F26" s="7">
        <v>131992</v>
      </c>
      <c r="G26" s="207">
        <v>218797710</v>
      </c>
      <c r="H26" s="7">
        <v>6198</v>
      </c>
      <c r="I26" s="7">
        <v>15783236</v>
      </c>
      <c r="J26" s="7">
        <v>58574</v>
      </c>
      <c r="K26" s="207">
        <v>109035802</v>
      </c>
      <c r="L26" s="7">
        <v>67220</v>
      </c>
      <c r="M26" s="7">
        <v>93978672</v>
      </c>
      <c r="N26" s="8">
        <v>160</v>
      </c>
      <c r="O26" s="7">
        <v>394937</v>
      </c>
      <c r="P26" s="7">
        <v>4123</v>
      </c>
      <c r="Q26" s="7">
        <v>5240643</v>
      </c>
      <c r="R26" s="8">
        <v>325</v>
      </c>
      <c r="S26" s="7">
        <v>1682125</v>
      </c>
      <c r="T26" s="7">
        <v>19605</v>
      </c>
      <c r="U26" s="7">
        <v>26704493</v>
      </c>
    </row>
    <row r="27" spans="1:21" ht="65.099999999999994" customHeight="1">
      <c r="A27" s="5">
        <v>1996</v>
      </c>
      <c r="B27" s="7">
        <v>499242</v>
      </c>
      <c r="C27" s="7">
        <v>381031631</v>
      </c>
      <c r="D27" s="7">
        <v>337841</v>
      </c>
      <c r="E27" s="7">
        <v>135093617</v>
      </c>
      <c r="F27" s="7">
        <v>139759</v>
      </c>
      <c r="G27" s="207">
        <v>218667029</v>
      </c>
      <c r="H27" s="7">
        <v>8807</v>
      </c>
      <c r="I27" s="7">
        <v>18789143</v>
      </c>
      <c r="J27" s="7">
        <v>48481</v>
      </c>
      <c r="K27" s="7">
        <v>99774634</v>
      </c>
      <c r="L27" s="7">
        <v>82471</v>
      </c>
      <c r="M27" s="214">
        <v>100103252</v>
      </c>
      <c r="N27" s="8">
        <v>406</v>
      </c>
      <c r="O27" s="7">
        <v>875967</v>
      </c>
      <c r="P27" s="7">
        <v>2005</v>
      </c>
      <c r="Q27" s="7">
        <v>3747295</v>
      </c>
      <c r="R27" s="8">
        <v>441</v>
      </c>
      <c r="S27" s="7">
        <v>1476572</v>
      </c>
      <c r="T27" s="7">
        <v>18790</v>
      </c>
      <c r="U27" s="7">
        <v>21171151</v>
      </c>
    </row>
    <row r="28" spans="1:21" ht="65.099999999999994" customHeight="1">
      <c r="A28" s="5">
        <v>1997</v>
      </c>
      <c r="B28" s="3">
        <v>311358</v>
      </c>
      <c r="C28" s="3">
        <v>320141470</v>
      </c>
      <c r="D28" s="3">
        <v>147674</v>
      </c>
      <c r="E28" s="3">
        <v>107790301</v>
      </c>
      <c r="F28" s="3">
        <v>149886</v>
      </c>
      <c r="G28" s="193">
        <v>193771994</v>
      </c>
      <c r="H28" s="3">
        <v>6246</v>
      </c>
      <c r="I28" s="3">
        <v>16710526</v>
      </c>
      <c r="J28" s="3">
        <v>52265</v>
      </c>
      <c r="K28" s="3">
        <v>95124358</v>
      </c>
      <c r="L28" s="7">
        <v>91375</v>
      </c>
      <c r="M28" s="7">
        <v>81937110</v>
      </c>
      <c r="N28" s="8">
        <v>366</v>
      </c>
      <c r="O28" s="7">
        <v>953480</v>
      </c>
      <c r="P28" s="7">
        <v>1292</v>
      </c>
      <c r="Q28" s="7">
        <v>1639827</v>
      </c>
      <c r="R28" s="8">
        <v>185</v>
      </c>
      <c r="S28" s="7">
        <v>1098023</v>
      </c>
      <c r="T28" s="7">
        <v>11955</v>
      </c>
      <c r="U28" s="7">
        <v>14887845</v>
      </c>
    </row>
    <row r="29" spans="1:21" ht="65.099999999999994" customHeight="1">
      <c r="A29" s="6">
        <v>1998</v>
      </c>
      <c r="B29" s="4">
        <v>313894</v>
      </c>
      <c r="C29" s="4">
        <v>373824198</v>
      </c>
      <c r="D29" s="4">
        <v>172667</v>
      </c>
      <c r="E29" s="4">
        <v>172363964</v>
      </c>
      <c r="F29" s="4">
        <v>132644</v>
      </c>
      <c r="G29" s="208">
        <v>187147717</v>
      </c>
      <c r="H29" s="4">
        <v>7945</v>
      </c>
      <c r="I29" s="4">
        <v>18386309</v>
      </c>
      <c r="J29" s="4">
        <v>57507</v>
      </c>
      <c r="K29" s="4">
        <v>86478461</v>
      </c>
      <c r="L29" s="4">
        <v>67192</v>
      </c>
      <c r="M29" s="4">
        <v>82282947</v>
      </c>
      <c r="N29" s="107">
        <v>0</v>
      </c>
      <c r="O29" s="107">
        <v>0</v>
      </c>
      <c r="P29" s="4">
        <v>1251</v>
      </c>
      <c r="Q29" s="4">
        <v>1817967</v>
      </c>
      <c r="R29" s="4">
        <v>177</v>
      </c>
      <c r="S29" s="4">
        <v>633702</v>
      </c>
      <c r="T29" s="4">
        <v>7155</v>
      </c>
      <c r="U29" s="4">
        <v>11860848</v>
      </c>
    </row>
    <row r="30" spans="1:21" ht="165.75" customHeight="1">
      <c r="A30" s="273" t="s">
        <v>13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4" t="s">
        <v>14</v>
      </c>
      <c r="M30" s="274"/>
      <c r="N30" s="274"/>
      <c r="O30" s="274"/>
      <c r="P30" s="274"/>
      <c r="Q30" s="274"/>
      <c r="R30" s="274"/>
      <c r="S30" s="274"/>
      <c r="T30" s="274"/>
      <c r="U30" s="274"/>
    </row>
    <row r="31" spans="1:21" ht="39.950000000000003" customHeight="1">
      <c r="A31" s="283" t="s">
        <v>65</v>
      </c>
      <c r="B31" s="283"/>
      <c r="C31" s="283"/>
      <c r="D31" s="283"/>
      <c r="E31" s="283"/>
      <c r="F31" s="283"/>
      <c r="G31" s="283"/>
      <c r="H31" s="283"/>
      <c r="I31" s="283"/>
      <c r="J31" s="283"/>
      <c r="K31" s="283"/>
      <c r="L31" s="283"/>
      <c r="M31" s="283"/>
      <c r="N31" s="283"/>
      <c r="O31" s="283"/>
      <c r="P31" s="283"/>
      <c r="Q31" s="283"/>
      <c r="R31" s="283"/>
      <c r="S31" s="283"/>
      <c r="T31" s="283"/>
      <c r="U31" s="283"/>
    </row>
    <row r="32" spans="1:21" ht="65.099999999999994" customHeight="1">
      <c r="A32" s="290" t="s">
        <v>18</v>
      </c>
      <c r="B32" s="293" t="s">
        <v>0</v>
      </c>
      <c r="C32" s="293"/>
      <c r="D32" s="293" t="s">
        <v>1</v>
      </c>
      <c r="E32" s="293"/>
      <c r="F32" s="287" t="s">
        <v>8</v>
      </c>
      <c r="G32" s="288"/>
      <c r="H32" s="288"/>
      <c r="I32" s="288"/>
      <c r="J32" s="288"/>
      <c r="K32" s="288"/>
      <c r="L32" s="288"/>
      <c r="M32" s="289"/>
      <c r="N32" s="284" t="s">
        <v>9</v>
      </c>
      <c r="O32" s="284"/>
      <c r="P32" s="284" t="s">
        <v>10</v>
      </c>
      <c r="Q32" s="284"/>
      <c r="R32" s="284" t="s">
        <v>11</v>
      </c>
      <c r="S32" s="284"/>
      <c r="T32" s="284" t="s">
        <v>12</v>
      </c>
      <c r="U32" s="285"/>
    </row>
    <row r="33" spans="1:21" ht="65.099999999999994" customHeight="1">
      <c r="A33" s="291"/>
      <c r="B33" s="281"/>
      <c r="C33" s="281"/>
      <c r="D33" s="281"/>
      <c r="E33" s="281"/>
      <c r="F33" s="281" t="s">
        <v>2</v>
      </c>
      <c r="G33" s="281"/>
      <c r="H33" s="281" t="s">
        <v>3</v>
      </c>
      <c r="I33" s="281"/>
      <c r="J33" s="281" t="s">
        <v>4</v>
      </c>
      <c r="K33" s="281"/>
      <c r="L33" s="281" t="s">
        <v>7</v>
      </c>
      <c r="M33" s="281"/>
      <c r="N33" s="282"/>
      <c r="O33" s="282"/>
      <c r="P33" s="282"/>
      <c r="Q33" s="282"/>
      <c r="R33" s="282"/>
      <c r="S33" s="282"/>
      <c r="T33" s="282"/>
      <c r="U33" s="286"/>
    </row>
    <row r="34" spans="1:21" ht="65.099999999999994" customHeight="1">
      <c r="A34" s="292"/>
      <c r="B34" s="36" t="s">
        <v>5</v>
      </c>
      <c r="C34" s="36" t="s">
        <v>6</v>
      </c>
      <c r="D34" s="36" t="s">
        <v>15</v>
      </c>
      <c r="E34" s="36" t="s">
        <v>6</v>
      </c>
      <c r="F34" s="36" t="s">
        <v>15</v>
      </c>
      <c r="G34" s="36" t="s">
        <v>6</v>
      </c>
      <c r="H34" s="36" t="s">
        <v>15</v>
      </c>
      <c r="I34" s="36" t="s">
        <v>6</v>
      </c>
      <c r="J34" s="36" t="s">
        <v>15</v>
      </c>
      <c r="K34" s="36" t="s">
        <v>6</v>
      </c>
      <c r="L34" s="36" t="s">
        <v>5</v>
      </c>
      <c r="M34" s="36" t="s">
        <v>6</v>
      </c>
      <c r="N34" s="36" t="s">
        <v>15</v>
      </c>
      <c r="O34" s="36" t="s">
        <v>6</v>
      </c>
      <c r="P34" s="36" t="s">
        <v>15</v>
      </c>
      <c r="Q34" s="36" t="s">
        <v>6</v>
      </c>
      <c r="R34" s="36" t="s">
        <v>15</v>
      </c>
      <c r="S34" s="36" t="s">
        <v>6</v>
      </c>
      <c r="T34" s="36" t="s">
        <v>15</v>
      </c>
      <c r="U34" s="195" t="s">
        <v>6</v>
      </c>
    </row>
    <row r="35" spans="1:21" ht="65.099999999999994" customHeight="1">
      <c r="A35" s="196">
        <v>1999</v>
      </c>
      <c r="B35" s="3">
        <v>332277</v>
      </c>
      <c r="C35" s="3">
        <v>329954243</v>
      </c>
      <c r="D35" s="3">
        <v>182672</v>
      </c>
      <c r="E35" s="3">
        <v>149515503</v>
      </c>
      <c r="F35" s="3">
        <v>140174</v>
      </c>
      <c r="G35" s="193">
        <v>164772546</v>
      </c>
      <c r="H35" s="3">
        <v>5064</v>
      </c>
      <c r="I35" s="3">
        <v>12751469</v>
      </c>
      <c r="J35" s="3">
        <v>51652</v>
      </c>
      <c r="K35" s="3">
        <v>68094729</v>
      </c>
      <c r="L35" s="3">
        <v>83458</v>
      </c>
      <c r="M35" s="3">
        <v>83926348</v>
      </c>
      <c r="N35" s="3">
        <v>633</v>
      </c>
      <c r="O35" s="3">
        <v>1906466</v>
      </c>
      <c r="P35" s="3">
        <v>478</v>
      </c>
      <c r="Q35" s="3">
        <v>523615</v>
      </c>
      <c r="R35" s="3">
        <v>115</v>
      </c>
      <c r="S35" s="3">
        <v>379058</v>
      </c>
      <c r="T35" s="3">
        <v>8205</v>
      </c>
      <c r="U35" s="197">
        <v>12857055</v>
      </c>
    </row>
    <row r="36" spans="1:21" ht="65.099999999999994" customHeight="1">
      <c r="A36" s="196">
        <v>2000</v>
      </c>
      <c r="B36" s="3">
        <v>282682</v>
      </c>
      <c r="C36" s="3">
        <v>311764259</v>
      </c>
      <c r="D36" s="3">
        <v>146248</v>
      </c>
      <c r="E36" s="3">
        <v>155691075</v>
      </c>
      <c r="F36" s="3">
        <v>127476</v>
      </c>
      <c r="G36" s="193">
        <v>143230103</v>
      </c>
      <c r="H36" s="3">
        <v>4731</v>
      </c>
      <c r="I36" s="3">
        <v>13852852</v>
      </c>
      <c r="J36" s="3">
        <v>45679</v>
      </c>
      <c r="K36" s="3">
        <v>59060744</v>
      </c>
      <c r="L36" s="3">
        <v>77066</v>
      </c>
      <c r="M36" s="3">
        <v>70316507</v>
      </c>
      <c r="N36" s="3">
        <v>1277</v>
      </c>
      <c r="O36" s="3">
        <v>3962373</v>
      </c>
      <c r="P36" s="3">
        <v>384</v>
      </c>
      <c r="Q36" s="3">
        <v>604488</v>
      </c>
      <c r="R36" s="83">
        <v>0</v>
      </c>
      <c r="S36" s="83">
        <v>0</v>
      </c>
      <c r="T36" s="3">
        <v>7297</v>
      </c>
      <c r="U36" s="197">
        <v>8276220</v>
      </c>
    </row>
    <row r="37" spans="1:21" ht="65.099999999999994" customHeight="1">
      <c r="A37" s="196">
        <v>2001</v>
      </c>
      <c r="B37" s="3">
        <v>301280</v>
      </c>
      <c r="C37" s="3">
        <v>302399406</v>
      </c>
      <c r="D37" s="3">
        <v>181005</v>
      </c>
      <c r="E37" s="3">
        <v>172728887</v>
      </c>
      <c r="F37" s="3">
        <v>114493</v>
      </c>
      <c r="G37" s="193">
        <v>119997809</v>
      </c>
      <c r="H37" s="3">
        <v>3723</v>
      </c>
      <c r="I37" s="3">
        <v>12405864</v>
      </c>
      <c r="J37" s="3">
        <v>39020</v>
      </c>
      <c r="K37" s="3">
        <v>45342627</v>
      </c>
      <c r="L37" s="3">
        <v>71750</v>
      </c>
      <c r="M37" s="3">
        <v>62249318</v>
      </c>
      <c r="N37" s="3">
        <v>1019</v>
      </c>
      <c r="O37" s="3">
        <v>4260134</v>
      </c>
      <c r="P37" s="3">
        <v>320</v>
      </c>
      <c r="Q37" s="3">
        <v>548036</v>
      </c>
      <c r="R37" s="83">
        <v>0</v>
      </c>
      <c r="S37" s="83">
        <v>0</v>
      </c>
      <c r="T37" s="3">
        <v>4443</v>
      </c>
      <c r="U37" s="197">
        <v>4864540</v>
      </c>
    </row>
    <row r="38" spans="1:21" ht="65.099999999999994" customHeight="1">
      <c r="A38" s="196">
        <v>2002</v>
      </c>
      <c r="B38" s="3">
        <v>258253</v>
      </c>
      <c r="C38" s="3">
        <v>300929816</v>
      </c>
      <c r="D38" s="3">
        <v>152622</v>
      </c>
      <c r="E38" s="3">
        <v>177595103</v>
      </c>
      <c r="F38" s="3">
        <v>99231</v>
      </c>
      <c r="G38" s="193">
        <v>109574988</v>
      </c>
      <c r="H38" s="3">
        <v>2358</v>
      </c>
      <c r="I38" s="3">
        <v>7679388</v>
      </c>
      <c r="J38" s="3">
        <v>38375</v>
      </c>
      <c r="K38" s="3">
        <v>46224358</v>
      </c>
      <c r="L38" s="3">
        <v>58498</v>
      </c>
      <c r="M38" s="3">
        <v>55671242</v>
      </c>
      <c r="N38" s="3">
        <v>1618</v>
      </c>
      <c r="O38" s="3">
        <v>6393443</v>
      </c>
      <c r="P38" s="3">
        <v>138</v>
      </c>
      <c r="Q38" s="3">
        <v>219501</v>
      </c>
      <c r="R38" s="83">
        <v>0</v>
      </c>
      <c r="S38" s="83">
        <v>0</v>
      </c>
      <c r="T38" s="3">
        <v>4644</v>
      </c>
      <c r="U38" s="197">
        <v>7146781</v>
      </c>
    </row>
    <row r="39" spans="1:21" ht="65.099999999999994" customHeight="1">
      <c r="A39" s="196">
        <v>2003</v>
      </c>
      <c r="B39" s="3">
        <v>233119</v>
      </c>
      <c r="C39" s="3">
        <v>278427967</v>
      </c>
      <c r="D39" s="3">
        <v>147365</v>
      </c>
      <c r="E39" s="3">
        <v>170588212</v>
      </c>
      <c r="F39" s="3">
        <v>77745</v>
      </c>
      <c r="G39" s="193">
        <v>91762813</v>
      </c>
      <c r="H39" s="3">
        <v>3197</v>
      </c>
      <c r="I39" s="3">
        <v>9046395</v>
      </c>
      <c r="J39" s="3">
        <v>31565</v>
      </c>
      <c r="K39" s="3">
        <v>36701105</v>
      </c>
      <c r="L39" s="3">
        <v>42983</v>
      </c>
      <c r="M39" s="3">
        <v>46015313</v>
      </c>
      <c r="N39" s="3">
        <v>1791</v>
      </c>
      <c r="O39" s="3">
        <v>6207461</v>
      </c>
      <c r="P39" s="3">
        <v>146</v>
      </c>
      <c r="Q39" s="3">
        <v>236867</v>
      </c>
      <c r="R39" s="83">
        <v>0</v>
      </c>
      <c r="S39" s="83">
        <v>0</v>
      </c>
      <c r="T39" s="3">
        <v>6072</v>
      </c>
      <c r="U39" s="197">
        <v>9632614</v>
      </c>
    </row>
    <row r="40" spans="1:21" ht="65.099999999999994" customHeight="1">
      <c r="A40" s="196">
        <v>2004</v>
      </c>
      <c r="B40" s="3">
        <v>246896</v>
      </c>
      <c r="C40" s="3">
        <v>342262321</v>
      </c>
      <c r="D40" s="3">
        <v>177955</v>
      </c>
      <c r="E40" s="3">
        <v>227700283</v>
      </c>
      <c r="F40" s="3">
        <v>55605</v>
      </c>
      <c r="G40" s="193">
        <v>90675046</v>
      </c>
      <c r="H40" s="3">
        <v>3315</v>
      </c>
      <c r="I40" s="3">
        <v>8837913</v>
      </c>
      <c r="J40" s="3">
        <v>27787</v>
      </c>
      <c r="K40" s="3">
        <v>40250963</v>
      </c>
      <c r="L40" s="3">
        <v>24503</v>
      </c>
      <c r="M40" s="3">
        <v>41586170</v>
      </c>
      <c r="N40" s="3">
        <v>2379</v>
      </c>
      <c r="O40" s="3">
        <v>7769414</v>
      </c>
      <c r="P40" s="3">
        <v>58</v>
      </c>
      <c r="Q40" s="3">
        <v>112284</v>
      </c>
      <c r="R40" s="83">
        <v>0</v>
      </c>
      <c r="S40" s="83">
        <v>0</v>
      </c>
      <c r="T40" s="3">
        <v>10899</v>
      </c>
      <c r="U40" s="197">
        <v>16005294</v>
      </c>
    </row>
    <row r="41" spans="1:21" ht="65.099999999999994" customHeight="1">
      <c r="A41" s="196">
        <v>2005</v>
      </c>
      <c r="B41" s="3">
        <v>209804</v>
      </c>
      <c r="C41" s="3">
        <v>276712943</v>
      </c>
      <c r="D41" s="3">
        <v>144776</v>
      </c>
      <c r="E41" s="3">
        <v>171828106</v>
      </c>
      <c r="F41" s="3">
        <v>54176</v>
      </c>
      <c r="G41" s="193">
        <v>83052207</v>
      </c>
      <c r="H41" s="3">
        <v>4509</v>
      </c>
      <c r="I41" s="3">
        <v>13007191</v>
      </c>
      <c r="J41" s="3">
        <v>30717</v>
      </c>
      <c r="K41" s="3">
        <v>41756060</v>
      </c>
      <c r="L41" s="3">
        <v>18950</v>
      </c>
      <c r="M41" s="3">
        <v>28288956</v>
      </c>
      <c r="N41" s="3">
        <v>2383</v>
      </c>
      <c r="O41" s="3">
        <v>8457808</v>
      </c>
      <c r="P41" s="3">
        <v>445</v>
      </c>
      <c r="Q41" s="3">
        <v>637031</v>
      </c>
      <c r="R41" s="83">
        <v>0</v>
      </c>
      <c r="S41" s="83">
        <v>0</v>
      </c>
      <c r="T41" s="3">
        <v>8024</v>
      </c>
      <c r="U41" s="197">
        <v>12737791</v>
      </c>
    </row>
    <row r="42" spans="1:21" ht="65.099999999999994" customHeight="1">
      <c r="A42" s="196">
        <v>2006</v>
      </c>
      <c r="B42" s="3">
        <v>194872</v>
      </c>
      <c r="C42" s="3">
        <v>259144340</v>
      </c>
      <c r="D42" s="3">
        <v>121905</v>
      </c>
      <c r="E42" s="3">
        <v>155600709</v>
      </c>
      <c r="F42" s="3">
        <v>62363</v>
      </c>
      <c r="G42" s="193">
        <v>81421258</v>
      </c>
      <c r="H42" s="3">
        <v>5116</v>
      </c>
      <c r="I42" s="3">
        <v>13608847</v>
      </c>
      <c r="J42" s="3">
        <v>38126</v>
      </c>
      <c r="K42" s="3">
        <v>45794320</v>
      </c>
      <c r="L42" s="3">
        <v>19121</v>
      </c>
      <c r="M42" s="3">
        <v>22018091</v>
      </c>
      <c r="N42" s="3">
        <v>2382</v>
      </c>
      <c r="O42" s="3">
        <v>7254117</v>
      </c>
      <c r="P42" s="3">
        <v>1133</v>
      </c>
      <c r="Q42" s="3">
        <v>1623392</v>
      </c>
      <c r="R42" s="83">
        <v>0</v>
      </c>
      <c r="S42" s="83">
        <v>0</v>
      </c>
      <c r="T42" s="3">
        <v>7089</v>
      </c>
      <c r="U42" s="197">
        <v>13244864</v>
      </c>
    </row>
    <row r="43" spans="1:21" ht="65.099999999999994" customHeight="1">
      <c r="A43" s="196">
        <v>2007</v>
      </c>
      <c r="B43" s="3">
        <v>228000</v>
      </c>
      <c r="C43" s="3">
        <v>282856968</v>
      </c>
      <c r="D43" s="3">
        <v>153161</v>
      </c>
      <c r="E43" s="3">
        <v>179277125</v>
      </c>
      <c r="F43" s="3">
        <v>59628</v>
      </c>
      <c r="G43" s="193">
        <v>79428417</v>
      </c>
      <c r="H43" s="3">
        <v>4529</v>
      </c>
      <c r="I43" s="3">
        <v>13283817</v>
      </c>
      <c r="J43" s="3">
        <v>30658</v>
      </c>
      <c r="K43" s="3">
        <v>41587842</v>
      </c>
      <c r="L43" s="3">
        <v>24441</v>
      </c>
      <c r="M43" s="3">
        <v>24556758</v>
      </c>
      <c r="N43" s="3">
        <v>3614</v>
      </c>
      <c r="O43" s="3">
        <v>10481601</v>
      </c>
      <c r="P43" s="3">
        <v>1264</v>
      </c>
      <c r="Q43" s="3">
        <v>1559429</v>
      </c>
      <c r="R43" s="83">
        <v>0</v>
      </c>
      <c r="S43" s="83">
        <v>0</v>
      </c>
      <c r="T43" s="3">
        <v>10333</v>
      </c>
      <c r="U43" s="197">
        <v>12110396</v>
      </c>
    </row>
    <row r="44" spans="1:21" ht="65.099999999999994" customHeight="1">
      <c r="A44" s="196">
        <v>2008</v>
      </c>
      <c r="B44" s="3">
        <v>254141</v>
      </c>
      <c r="C44" s="3">
        <v>337731136</v>
      </c>
      <c r="D44" s="3">
        <v>189959</v>
      </c>
      <c r="E44" s="3">
        <v>218084006</v>
      </c>
      <c r="F44" s="3">
        <v>43591</v>
      </c>
      <c r="G44" s="193">
        <v>83292181</v>
      </c>
      <c r="H44" s="3">
        <v>5601</v>
      </c>
      <c r="I44" s="3">
        <v>16588868</v>
      </c>
      <c r="J44" s="3">
        <v>21153</v>
      </c>
      <c r="K44" s="3">
        <v>41058647</v>
      </c>
      <c r="L44" s="3">
        <v>16837</v>
      </c>
      <c r="M44" s="3">
        <v>25644666</v>
      </c>
      <c r="N44" s="3">
        <v>3824</v>
      </c>
      <c r="O44" s="3">
        <v>11899744</v>
      </c>
      <c r="P44" s="3">
        <v>2205</v>
      </c>
      <c r="Q44" s="3">
        <v>5416835</v>
      </c>
      <c r="R44" s="83">
        <v>0</v>
      </c>
      <c r="S44" s="83">
        <v>0</v>
      </c>
      <c r="T44" s="3">
        <v>14562</v>
      </c>
      <c r="U44" s="197">
        <v>19038370</v>
      </c>
    </row>
    <row r="45" spans="1:21" ht="65.099999999999994" customHeight="1">
      <c r="A45" s="196">
        <v>2009</v>
      </c>
      <c r="B45" s="3">
        <v>263325</v>
      </c>
      <c r="C45" s="3">
        <v>437419229</v>
      </c>
      <c r="D45" s="3">
        <v>198333</v>
      </c>
      <c r="E45" s="3">
        <v>295620803</v>
      </c>
      <c r="F45" s="3">
        <v>53170</v>
      </c>
      <c r="G45" s="193">
        <v>118629234</v>
      </c>
      <c r="H45" s="3">
        <v>5564</v>
      </c>
      <c r="I45" s="3">
        <v>21182700</v>
      </c>
      <c r="J45" s="3">
        <v>24193</v>
      </c>
      <c r="K45" s="3">
        <v>55563805</v>
      </c>
      <c r="L45" s="3">
        <v>23413</v>
      </c>
      <c r="M45" s="3">
        <v>41882729</v>
      </c>
      <c r="N45" s="3">
        <v>2005</v>
      </c>
      <c r="O45" s="3">
        <v>8134121</v>
      </c>
      <c r="P45" s="3">
        <v>532</v>
      </c>
      <c r="Q45" s="3">
        <v>1797510</v>
      </c>
      <c r="R45" s="83">
        <v>0</v>
      </c>
      <c r="S45" s="83">
        <v>0</v>
      </c>
      <c r="T45" s="3">
        <v>9285</v>
      </c>
      <c r="U45" s="197">
        <v>13237562</v>
      </c>
    </row>
    <row r="46" spans="1:21" ht="65.099999999999994" customHeight="1">
      <c r="A46" s="196">
        <v>2010</v>
      </c>
      <c r="B46" s="3">
        <v>196607</v>
      </c>
      <c r="C46" s="3">
        <v>380744112</v>
      </c>
      <c r="D46" s="3">
        <v>149333</v>
      </c>
      <c r="E46" s="3">
        <v>255928052</v>
      </c>
      <c r="F46" s="3">
        <v>38046</v>
      </c>
      <c r="G46" s="193">
        <v>98827918</v>
      </c>
      <c r="H46" s="3">
        <v>4410</v>
      </c>
      <c r="I46" s="3">
        <v>17477613</v>
      </c>
      <c r="J46" s="3">
        <v>22459</v>
      </c>
      <c r="K46" s="3">
        <v>57339163</v>
      </c>
      <c r="L46" s="3">
        <v>11177</v>
      </c>
      <c r="M46" s="3">
        <v>24011142</v>
      </c>
      <c r="N46" s="3">
        <v>3328</v>
      </c>
      <c r="O46" s="3">
        <v>13378457</v>
      </c>
      <c r="P46" s="3">
        <v>138</v>
      </c>
      <c r="Q46" s="3">
        <v>371072</v>
      </c>
      <c r="R46" s="83">
        <v>0</v>
      </c>
      <c r="S46" s="83">
        <v>0</v>
      </c>
      <c r="T46" s="3">
        <v>5762</v>
      </c>
      <c r="U46" s="197">
        <v>12238613</v>
      </c>
    </row>
    <row r="47" spans="1:21" ht="65.099999999999994" customHeight="1">
      <c r="A47" s="196">
        <v>2011</v>
      </c>
      <c r="B47" s="3">
        <v>221967</v>
      </c>
      <c r="C47" s="3">
        <v>472286056</v>
      </c>
      <c r="D47" s="3">
        <v>182520</v>
      </c>
      <c r="E47" s="3">
        <v>353591004</v>
      </c>
      <c r="F47" s="3">
        <v>33606</v>
      </c>
      <c r="G47" s="193">
        <v>95266240</v>
      </c>
      <c r="H47" s="3">
        <v>4245</v>
      </c>
      <c r="I47" s="3">
        <v>19825799</v>
      </c>
      <c r="J47" s="3">
        <v>22161</v>
      </c>
      <c r="K47" s="3">
        <v>54604270</v>
      </c>
      <c r="L47" s="3">
        <v>7200</v>
      </c>
      <c r="M47" s="3">
        <v>20836171</v>
      </c>
      <c r="N47" s="3">
        <v>3213</v>
      </c>
      <c r="O47" s="3">
        <v>15143990</v>
      </c>
      <c r="P47" s="3">
        <v>86</v>
      </c>
      <c r="Q47" s="3">
        <v>236977</v>
      </c>
      <c r="R47" s="83">
        <v>0</v>
      </c>
      <c r="S47" s="83">
        <v>0</v>
      </c>
      <c r="T47" s="3">
        <v>2542</v>
      </c>
      <c r="U47" s="197">
        <v>8047845</v>
      </c>
    </row>
    <row r="48" spans="1:21" ht="65.099999999999994" customHeight="1">
      <c r="A48" s="196">
        <v>2012</v>
      </c>
      <c r="B48" s="3">
        <v>199933</v>
      </c>
      <c r="C48" s="3">
        <v>437516917</v>
      </c>
      <c r="D48" s="3">
        <v>159688</v>
      </c>
      <c r="E48" s="3">
        <v>316496887</v>
      </c>
      <c r="F48" s="3">
        <v>32248</v>
      </c>
      <c r="G48" s="193">
        <v>92636231</v>
      </c>
      <c r="H48" s="3">
        <v>4000</v>
      </c>
      <c r="I48" s="3">
        <v>19588639</v>
      </c>
      <c r="J48" s="3">
        <v>17435</v>
      </c>
      <c r="K48" s="3">
        <v>48580759</v>
      </c>
      <c r="L48" s="3">
        <v>10813</v>
      </c>
      <c r="M48" s="3">
        <v>24466833</v>
      </c>
      <c r="N48" s="3">
        <v>3304</v>
      </c>
      <c r="O48" s="3">
        <v>15391923</v>
      </c>
      <c r="P48" s="3">
        <v>898</v>
      </c>
      <c r="Q48" s="3">
        <v>2934142</v>
      </c>
      <c r="R48" s="83">
        <v>0</v>
      </c>
      <c r="S48" s="83">
        <v>0</v>
      </c>
      <c r="T48" s="3">
        <v>3795</v>
      </c>
      <c r="U48" s="197">
        <v>10057734</v>
      </c>
    </row>
    <row r="49" spans="1:21" ht="65.099999999999994" customHeight="1">
      <c r="A49" s="196">
        <v>2013</v>
      </c>
      <c r="B49" s="3">
        <v>186055</v>
      </c>
      <c r="C49" s="3">
        <v>347059711</v>
      </c>
      <c r="D49" s="3">
        <v>151532</v>
      </c>
      <c r="E49" s="3">
        <v>245110502</v>
      </c>
      <c r="F49" s="3">
        <v>26678</v>
      </c>
      <c r="G49" s="193">
        <v>74806900</v>
      </c>
      <c r="H49" s="3">
        <v>3979</v>
      </c>
      <c r="I49" s="3">
        <v>19284281</v>
      </c>
      <c r="J49" s="3">
        <v>15777</v>
      </c>
      <c r="K49" s="3">
        <v>41759803</v>
      </c>
      <c r="L49" s="3">
        <v>6922</v>
      </c>
      <c r="M49" s="3">
        <v>13762816</v>
      </c>
      <c r="N49" s="3">
        <v>3642</v>
      </c>
      <c r="O49" s="3">
        <v>16712999</v>
      </c>
      <c r="P49" s="3">
        <v>854</v>
      </c>
      <c r="Q49" s="3">
        <v>3439627</v>
      </c>
      <c r="R49" s="83">
        <v>0</v>
      </c>
      <c r="S49" s="83">
        <v>0</v>
      </c>
      <c r="T49" s="3">
        <v>3349</v>
      </c>
      <c r="U49" s="197">
        <v>6989683</v>
      </c>
    </row>
    <row r="50" spans="1:21" ht="65.099999999999994" customHeight="1">
      <c r="A50" s="196">
        <v>2014</v>
      </c>
      <c r="B50" s="3">
        <v>169570</v>
      </c>
      <c r="C50" s="3">
        <v>321802342</v>
      </c>
      <c r="D50" s="3">
        <v>138182</v>
      </c>
      <c r="E50" s="3">
        <v>229994024</v>
      </c>
      <c r="F50" s="3">
        <v>26054</v>
      </c>
      <c r="G50" s="193">
        <v>70356565</v>
      </c>
      <c r="H50" s="3">
        <v>3545</v>
      </c>
      <c r="I50" s="3">
        <v>19051677</v>
      </c>
      <c r="J50" s="3">
        <v>15003</v>
      </c>
      <c r="K50" s="3">
        <v>36999035</v>
      </c>
      <c r="L50" s="3">
        <v>7506</v>
      </c>
      <c r="M50" s="3">
        <v>14305853</v>
      </c>
      <c r="N50" s="3">
        <v>2909</v>
      </c>
      <c r="O50" s="3">
        <v>14376504</v>
      </c>
      <c r="P50" s="3">
        <v>626</v>
      </c>
      <c r="Q50" s="3">
        <v>2542238</v>
      </c>
      <c r="R50" s="83">
        <v>0</v>
      </c>
      <c r="S50" s="83">
        <v>0</v>
      </c>
      <c r="T50" s="3">
        <v>1799</v>
      </c>
      <c r="U50" s="197">
        <v>4533011</v>
      </c>
    </row>
    <row r="51" spans="1:21" ht="65.099999999999994" customHeight="1">
      <c r="A51" s="196">
        <v>2015</v>
      </c>
      <c r="B51" s="3">
        <v>190840</v>
      </c>
      <c r="C51" s="3">
        <v>322049122</v>
      </c>
      <c r="D51" s="3">
        <v>165279</v>
      </c>
      <c r="E51" s="3">
        <v>239601601</v>
      </c>
      <c r="F51" s="3">
        <v>20697</v>
      </c>
      <c r="G51" s="193">
        <v>59947843</v>
      </c>
      <c r="H51" s="3">
        <v>2663</v>
      </c>
      <c r="I51" s="3">
        <v>14363194</v>
      </c>
      <c r="J51" s="3">
        <v>11618</v>
      </c>
      <c r="K51" s="3">
        <v>32331909</v>
      </c>
      <c r="L51" s="3">
        <v>6416</v>
      </c>
      <c r="M51" s="3">
        <v>13252740</v>
      </c>
      <c r="N51" s="3">
        <v>3216</v>
      </c>
      <c r="O51" s="3">
        <v>17642728</v>
      </c>
      <c r="P51" s="3">
        <v>337</v>
      </c>
      <c r="Q51" s="3">
        <v>1600906</v>
      </c>
      <c r="R51" s="83">
        <v>0</v>
      </c>
      <c r="S51" s="83">
        <v>0</v>
      </c>
      <c r="T51" s="3">
        <v>1311</v>
      </c>
      <c r="U51" s="197">
        <v>3256044</v>
      </c>
    </row>
    <row r="52" spans="1:21" ht="65.099999999999994" customHeight="1">
      <c r="A52" s="196">
        <v>2016</v>
      </c>
      <c r="B52" s="3">
        <v>183940</v>
      </c>
      <c r="C52" s="3">
        <v>301359981</v>
      </c>
      <c r="D52" s="3">
        <v>164677</v>
      </c>
      <c r="E52" s="3">
        <v>223284866</v>
      </c>
      <c r="F52" s="3">
        <v>14488</v>
      </c>
      <c r="G52" s="193">
        <v>53688478</v>
      </c>
      <c r="H52" s="3">
        <v>2967</v>
      </c>
      <c r="I52" s="3">
        <v>15630244</v>
      </c>
      <c r="J52" s="3">
        <v>9908</v>
      </c>
      <c r="K52" s="3">
        <v>33259772</v>
      </c>
      <c r="L52" s="3">
        <v>1613</v>
      </c>
      <c r="M52" s="3">
        <v>4798462</v>
      </c>
      <c r="N52" s="3">
        <v>3106</v>
      </c>
      <c r="O52" s="3">
        <v>19376669</v>
      </c>
      <c r="P52" s="3">
        <v>248</v>
      </c>
      <c r="Q52" s="3">
        <v>1105267</v>
      </c>
      <c r="R52" s="83">
        <v>0</v>
      </c>
      <c r="S52" s="83">
        <v>0</v>
      </c>
      <c r="T52" s="3">
        <v>1421</v>
      </c>
      <c r="U52" s="197">
        <v>3904701</v>
      </c>
    </row>
    <row r="53" spans="1:21" ht="65.099999999999994" customHeight="1">
      <c r="A53" s="196">
        <v>2017</v>
      </c>
      <c r="B53" s="3">
        <v>138524</v>
      </c>
      <c r="C53" s="3">
        <v>268020763</v>
      </c>
      <c r="D53" s="3">
        <v>117316</v>
      </c>
      <c r="E53" s="3">
        <v>178022279</v>
      </c>
      <c r="F53" s="3">
        <v>15801</v>
      </c>
      <c r="G53" s="193">
        <v>62636991</v>
      </c>
      <c r="H53" s="3">
        <v>2593</v>
      </c>
      <c r="I53" s="3">
        <v>14810797</v>
      </c>
      <c r="J53" s="3">
        <v>11775</v>
      </c>
      <c r="K53" s="3">
        <v>42796494</v>
      </c>
      <c r="L53" s="3">
        <v>1433</v>
      </c>
      <c r="M53" s="3">
        <v>5029700</v>
      </c>
      <c r="N53" s="3">
        <v>2819</v>
      </c>
      <c r="O53" s="3">
        <v>18558767</v>
      </c>
      <c r="P53" s="3">
        <v>1386</v>
      </c>
      <c r="Q53" s="3">
        <v>5890219</v>
      </c>
      <c r="R53" s="83">
        <v>0</v>
      </c>
      <c r="S53" s="83">
        <v>0</v>
      </c>
      <c r="T53" s="3">
        <v>1202</v>
      </c>
      <c r="U53" s="197">
        <v>2912507</v>
      </c>
    </row>
    <row r="54" spans="1:21" ht="65.099999999999994" customHeight="1">
      <c r="A54" s="196">
        <v>2018</v>
      </c>
      <c r="B54" s="3">
        <v>189595</v>
      </c>
      <c r="C54" s="3">
        <v>271909330</v>
      </c>
      <c r="D54" s="3">
        <v>171634</v>
      </c>
      <c r="E54" s="3">
        <v>191819069</v>
      </c>
      <c r="F54" s="3">
        <v>12951</v>
      </c>
      <c r="G54" s="193">
        <v>55023551</v>
      </c>
      <c r="H54" s="3">
        <v>2057</v>
      </c>
      <c r="I54" s="3">
        <v>11164246</v>
      </c>
      <c r="J54" s="3">
        <v>9519</v>
      </c>
      <c r="K54" s="3">
        <v>39022719</v>
      </c>
      <c r="L54" s="3">
        <v>1375</v>
      </c>
      <c r="M54" s="3">
        <v>4836586</v>
      </c>
      <c r="N54" s="3">
        <v>3254</v>
      </c>
      <c r="O54" s="3">
        <v>18720761</v>
      </c>
      <c r="P54" s="3">
        <v>867</v>
      </c>
      <c r="Q54" s="3">
        <v>3787288</v>
      </c>
      <c r="R54" s="83">
        <v>0</v>
      </c>
      <c r="S54" s="83">
        <v>0</v>
      </c>
      <c r="T54" s="3">
        <v>889</v>
      </c>
      <c r="U54" s="197">
        <v>2558661</v>
      </c>
    </row>
    <row r="55" spans="1:21" ht="65.099999999999994" customHeight="1">
      <c r="A55" s="196">
        <v>2019</v>
      </c>
      <c r="B55" s="133">
        <f t="shared" ref="B55:C57" si="0">D55+F55+N55+P55+R55+T55</f>
        <v>124328</v>
      </c>
      <c r="C55" s="3">
        <f t="shared" si="0"/>
        <v>233469708</v>
      </c>
      <c r="D55" s="3">
        <v>105541</v>
      </c>
      <c r="E55" s="3">
        <v>153424988</v>
      </c>
      <c r="F55" s="3">
        <f>H55+J55+L55</f>
        <v>13639</v>
      </c>
      <c r="G55" s="193">
        <f>I55+K55+M55</f>
        <v>55247529</v>
      </c>
      <c r="H55" s="3">
        <v>2152</v>
      </c>
      <c r="I55" s="3">
        <v>10566839</v>
      </c>
      <c r="J55" s="3">
        <v>9711</v>
      </c>
      <c r="K55" s="3">
        <v>40269765</v>
      </c>
      <c r="L55" s="3">
        <v>1776</v>
      </c>
      <c r="M55" s="3">
        <v>4410925</v>
      </c>
      <c r="N55" s="3">
        <v>3734</v>
      </c>
      <c r="O55" s="3">
        <v>19499707</v>
      </c>
      <c r="P55" s="3">
        <v>531</v>
      </c>
      <c r="Q55" s="3">
        <v>2464101</v>
      </c>
      <c r="R55" s="83">
        <v>0</v>
      </c>
      <c r="S55" s="83">
        <v>0</v>
      </c>
      <c r="T55" s="3">
        <v>883</v>
      </c>
      <c r="U55" s="197">
        <v>2833383</v>
      </c>
    </row>
    <row r="56" spans="1:21" ht="64.5" customHeight="1">
      <c r="A56" s="196">
        <v>2020</v>
      </c>
      <c r="B56" s="133">
        <f t="shared" si="0"/>
        <v>119700</v>
      </c>
      <c r="C56" s="3">
        <f t="shared" si="0"/>
        <v>281175827</v>
      </c>
      <c r="D56" s="3">
        <v>93360</v>
      </c>
      <c r="E56" s="3">
        <v>173863834</v>
      </c>
      <c r="F56" s="3">
        <f>H56+J56+L56</f>
        <v>18182</v>
      </c>
      <c r="G56" s="194">
        <f>I56+K56+M56-1000</f>
        <v>73696186</v>
      </c>
      <c r="H56" s="133">
        <v>1907</v>
      </c>
      <c r="I56" s="133">
        <v>9368581</v>
      </c>
      <c r="J56" s="133">
        <v>13744</v>
      </c>
      <c r="K56" s="133">
        <v>56661553</v>
      </c>
      <c r="L56" s="133">
        <v>2531</v>
      </c>
      <c r="M56" s="133">
        <v>7667052</v>
      </c>
      <c r="N56" s="133">
        <v>3716</v>
      </c>
      <c r="O56" s="133">
        <v>20588524</v>
      </c>
      <c r="P56" s="133">
        <v>609</v>
      </c>
      <c r="Q56" s="133">
        <v>3073722</v>
      </c>
      <c r="R56" s="162">
        <v>0</v>
      </c>
      <c r="S56" s="162">
        <v>0</v>
      </c>
      <c r="T56" s="133">
        <v>3833</v>
      </c>
      <c r="U56" s="198">
        <f>9952561+1000</f>
        <v>9953561</v>
      </c>
    </row>
    <row r="57" spans="1:21" ht="64.5" customHeight="1">
      <c r="A57" s="196">
        <v>2021</v>
      </c>
      <c r="B57" s="133">
        <f t="shared" si="0"/>
        <v>152800</v>
      </c>
      <c r="C57" s="3">
        <f t="shared" si="0"/>
        <v>300128590</v>
      </c>
      <c r="D57" s="3">
        <v>130872</v>
      </c>
      <c r="E57" s="3">
        <v>204991474</v>
      </c>
      <c r="F57" s="3">
        <f>H57+J57+L57</f>
        <v>15414</v>
      </c>
      <c r="G57" s="194">
        <v>67575065</v>
      </c>
      <c r="H57" s="133">
        <v>1424</v>
      </c>
      <c r="I57" s="133">
        <v>6698511</v>
      </c>
      <c r="J57" s="133">
        <v>12384</v>
      </c>
      <c r="K57" s="133">
        <v>55711854</v>
      </c>
      <c r="L57" s="133">
        <v>1606</v>
      </c>
      <c r="M57" s="133">
        <v>5164700</v>
      </c>
      <c r="N57" s="133">
        <v>3563</v>
      </c>
      <c r="O57" s="133">
        <v>17654022</v>
      </c>
      <c r="P57" s="133">
        <v>498</v>
      </c>
      <c r="Q57" s="133">
        <v>2379420</v>
      </c>
      <c r="R57" s="162">
        <v>0</v>
      </c>
      <c r="S57" s="162">
        <v>0</v>
      </c>
      <c r="T57" s="133">
        <v>2453</v>
      </c>
      <c r="U57" s="198">
        <v>7528609</v>
      </c>
    </row>
    <row r="58" spans="1:21" ht="64.5" customHeight="1">
      <c r="A58" s="199">
        <v>2022</v>
      </c>
      <c r="B58" s="200">
        <v>124858</v>
      </c>
      <c r="C58" s="201">
        <v>266249716</v>
      </c>
      <c r="D58" s="201">
        <v>104892</v>
      </c>
      <c r="E58" s="201">
        <v>177288845</v>
      </c>
      <c r="F58" s="201">
        <v>14602</v>
      </c>
      <c r="G58" s="202">
        <v>64212202</v>
      </c>
      <c r="H58" s="200">
        <v>1183</v>
      </c>
      <c r="I58" s="200">
        <v>6286043</v>
      </c>
      <c r="J58" s="200">
        <v>12177</v>
      </c>
      <c r="K58" s="200">
        <v>53245227</v>
      </c>
      <c r="L58" s="200">
        <v>1242</v>
      </c>
      <c r="M58" s="200">
        <v>4680932</v>
      </c>
      <c r="N58" s="200">
        <v>3219</v>
      </c>
      <c r="O58" s="200">
        <v>16888771</v>
      </c>
      <c r="P58" s="200">
        <v>267</v>
      </c>
      <c r="Q58" s="200">
        <v>1154720</v>
      </c>
      <c r="R58" s="203">
        <v>0</v>
      </c>
      <c r="S58" s="203">
        <v>0</v>
      </c>
      <c r="T58" s="203">
        <v>1878</v>
      </c>
      <c r="U58" s="203">
        <v>6705178</v>
      </c>
    </row>
  </sheetData>
  <mergeCells count="30">
    <mergeCell ref="J4:K4"/>
    <mergeCell ref="A31:U31"/>
    <mergeCell ref="P32:Q33"/>
    <mergeCell ref="R32:S33"/>
    <mergeCell ref="T32:U33"/>
    <mergeCell ref="F33:G33"/>
    <mergeCell ref="H33:I33"/>
    <mergeCell ref="J33:K33"/>
    <mergeCell ref="L33:M33"/>
    <mergeCell ref="F32:M32"/>
    <mergeCell ref="A32:A34"/>
    <mergeCell ref="B32:C33"/>
    <mergeCell ref="D32:E33"/>
    <mergeCell ref="N32:O33"/>
    <mergeCell ref="A2:U2"/>
    <mergeCell ref="A1:K1"/>
    <mergeCell ref="L1:U1"/>
    <mergeCell ref="A3:A5"/>
    <mergeCell ref="A30:K30"/>
    <mergeCell ref="L30:U30"/>
    <mergeCell ref="F3:M3"/>
    <mergeCell ref="L4:M4"/>
    <mergeCell ref="P3:Q4"/>
    <mergeCell ref="N3:O4"/>
    <mergeCell ref="T3:U4"/>
    <mergeCell ref="R3:S4"/>
    <mergeCell ref="B3:C4"/>
    <mergeCell ref="D3:E4"/>
    <mergeCell ref="F4:G4"/>
    <mergeCell ref="H4:I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6" pageOrder="overThenDown" orientation="portrait" useFirstPageNumber="1" r:id="rId1"/>
  <headerFooter>
    <oddFooter>&amp;C&amp;30&amp;P</oddFooter>
  </headerFooter>
  <rowBreaks count="1" manualBreakCount="1">
    <brk id="29" max="20" man="1"/>
  </rowBreaks>
  <colBreaks count="1" manualBreakCount="1">
    <brk id="11" max="5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FFC000"/>
  </sheetPr>
  <dimension ref="A1:AC17"/>
  <sheetViews>
    <sheetView view="pageBreakPreview" zoomScale="55" zoomScaleSheetLayoutView="55" workbookViewId="0">
      <pane xSplit="1" ySplit="4" topLeftCell="J14" activePane="bottomRight" state="frozen"/>
      <selection activeCell="A8" sqref="A8"/>
      <selection pane="topRight" activeCell="A8" sqref="A8"/>
      <selection pane="bottomLeft" activeCell="A8" sqref="A8"/>
      <selection pane="bottomRight" activeCell="A8" sqref="A8"/>
    </sheetView>
  </sheetViews>
  <sheetFormatPr defaultRowHeight="19.5"/>
  <cols>
    <col min="1" max="1" width="17.5" style="1" customWidth="1"/>
    <col min="2" max="2" width="15.625" style="2" customWidth="1"/>
    <col min="3" max="3" width="22.625" style="2" customWidth="1"/>
    <col min="4" max="4" width="15.625" style="2" customWidth="1"/>
    <col min="5" max="5" width="22.625" style="2" customWidth="1"/>
    <col min="6" max="6" width="15.625" style="2" customWidth="1"/>
    <col min="7" max="7" width="22.625" style="2" customWidth="1"/>
    <col min="8" max="8" width="15.625" style="2" customWidth="1"/>
    <col min="9" max="9" width="22.625" style="2" customWidth="1"/>
    <col min="10" max="10" width="17" style="2" customWidth="1"/>
    <col min="11" max="11" width="25.5" style="2" customWidth="1"/>
    <col min="12" max="12" width="17" style="2" customWidth="1"/>
    <col min="13" max="13" width="25.5" style="2" customWidth="1"/>
    <col min="14" max="14" width="17" style="2" customWidth="1"/>
    <col min="15" max="15" width="25.5" style="2" customWidth="1"/>
    <col min="16" max="16" width="17" style="2" customWidth="1"/>
    <col min="17" max="17" width="25.5" style="2" customWidth="1"/>
    <col min="18" max="18" width="17" style="2" customWidth="1"/>
    <col min="19" max="19" width="25.5" style="2" customWidth="1"/>
    <col min="20" max="20" width="17" style="2" customWidth="1"/>
    <col min="21" max="21" width="25.5" style="2" customWidth="1"/>
    <col min="22" max="22" width="17" customWidth="1"/>
    <col min="23" max="28" width="20.625" customWidth="1"/>
    <col min="29" max="29" width="9" customWidth="1"/>
  </cols>
  <sheetData>
    <row r="1" spans="1:29" ht="165.75" customHeight="1">
      <c r="A1" s="273" t="s">
        <v>50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4" t="s">
        <v>49</v>
      </c>
      <c r="M1" s="274"/>
      <c r="N1" s="274"/>
      <c r="O1" s="274"/>
      <c r="P1" s="274"/>
      <c r="Q1" s="274"/>
      <c r="R1" s="274"/>
      <c r="S1" s="274"/>
      <c r="T1" s="274"/>
      <c r="U1" s="274"/>
    </row>
    <row r="2" spans="1:29" ht="39.950000000000003" customHeight="1">
      <c r="A2" s="272" t="s">
        <v>65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</row>
    <row r="3" spans="1:29" ht="97.5" customHeight="1">
      <c r="A3" s="295" t="s">
        <v>18</v>
      </c>
      <c r="B3" s="278" t="s">
        <v>48</v>
      </c>
      <c r="C3" s="280"/>
      <c r="D3" s="278" t="s">
        <v>543</v>
      </c>
      <c r="E3" s="280"/>
      <c r="F3" s="278" t="s">
        <v>544</v>
      </c>
      <c r="G3" s="280"/>
      <c r="H3" s="278" t="s">
        <v>545</v>
      </c>
      <c r="I3" s="280"/>
      <c r="J3" s="278" t="s">
        <v>546</v>
      </c>
      <c r="K3" s="280"/>
      <c r="L3" s="278" t="s">
        <v>547</v>
      </c>
      <c r="M3" s="280"/>
      <c r="N3" s="297" t="s">
        <v>548</v>
      </c>
      <c r="O3" s="298"/>
      <c r="P3" s="278" t="s">
        <v>549</v>
      </c>
      <c r="Q3" s="280"/>
      <c r="R3" s="278" t="s">
        <v>550</v>
      </c>
      <c r="S3" s="280"/>
      <c r="T3" s="278" t="s">
        <v>551</v>
      </c>
      <c r="U3" s="280"/>
      <c r="V3" s="77"/>
      <c r="W3" s="294" t="s">
        <v>313</v>
      </c>
      <c r="X3" s="294"/>
      <c r="Y3" s="294" t="s">
        <v>314</v>
      </c>
      <c r="Z3" s="294"/>
      <c r="AA3" s="294" t="s">
        <v>315</v>
      </c>
      <c r="AB3" s="294"/>
      <c r="AC3" s="75"/>
    </row>
    <row r="4" spans="1:29" ht="97.5" customHeight="1">
      <c r="A4" s="296"/>
      <c r="B4" s="158" t="s">
        <v>15</v>
      </c>
      <c r="C4" s="158" t="s">
        <v>6</v>
      </c>
      <c r="D4" s="158" t="s">
        <v>15</v>
      </c>
      <c r="E4" s="158" t="s">
        <v>6</v>
      </c>
      <c r="F4" s="158" t="s">
        <v>15</v>
      </c>
      <c r="G4" s="158" t="s">
        <v>6</v>
      </c>
      <c r="H4" s="158" t="s">
        <v>5</v>
      </c>
      <c r="I4" s="158" t="s">
        <v>6</v>
      </c>
      <c r="J4" s="158" t="s">
        <v>15</v>
      </c>
      <c r="K4" s="158" t="s">
        <v>6</v>
      </c>
      <c r="L4" s="158" t="s">
        <v>15</v>
      </c>
      <c r="M4" s="158" t="s">
        <v>6</v>
      </c>
      <c r="N4" s="243" t="s">
        <v>15</v>
      </c>
      <c r="O4" s="243" t="s">
        <v>6</v>
      </c>
      <c r="P4" s="36" t="s">
        <v>15</v>
      </c>
      <c r="Q4" s="36" t="s">
        <v>6</v>
      </c>
      <c r="R4" s="36" t="s">
        <v>15</v>
      </c>
      <c r="S4" s="36" t="s">
        <v>6</v>
      </c>
      <c r="T4" s="36" t="s">
        <v>15</v>
      </c>
      <c r="U4" s="36" t="s">
        <v>6</v>
      </c>
      <c r="V4" s="77"/>
      <c r="W4" s="78" t="s">
        <v>311</v>
      </c>
      <c r="X4" s="78" t="s">
        <v>312</v>
      </c>
      <c r="Y4" s="78" t="s">
        <v>311</v>
      </c>
      <c r="Z4" s="78" t="s">
        <v>312</v>
      </c>
      <c r="AA4" s="78" t="s">
        <v>311</v>
      </c>
      <c r="AB4" s="78" t="s">
        <v>312</v>
      </c>
      <c r="AC4" s="75"/>
    </row>
    <row r="5" spans="1:29" ht="111.95" customHeight="1">
      <c r="A5" s="24" t="s">
        <v>51</v>
      </c>
      <c r="B5" s="179">
        <v>33687</v>
      </c>
      <c r="C5" s="179">
        <v>51910611</v>
      </c>
      <c r="D5" s="179">
        <v>16704</v>
      </c>
      <c r="E5" s="179">
        <v>36874978</v>
      </c>
      <c r="F5" s="179">
        <v>18545</v>
      </c>
      <c r="G5" s="179">
        <v>35196208</v>
      </c>
      <c r="H5" s="179">
        <v>26680</v>
      </c>
      <c r="I5" s="179">
        <v>32912999</v>
      </c>
      <c r="J5" s="179">
        <v>14103</v>
      </c>
      <c r="K5" s="179">
        <v>24350030</v>
      </c>
      <c r="L5" s="179">
        <v>22438</v>
      </c>
      <c r="M5" s="179">
        <v>21566566</v>
      </c>
      <c r="N5" s="180">
        <v>26923</v>
      </c>
      <c r="O5" s="181">
        <v>33999520</v>
      </c>
      <c r="P5" s="180">
        <v>16352</v>
      </c>
      <c r="Q5" s="181">
        <v>20637535</v>
      </c>
      <c r="R5" s="180">
        <v>15293</v>
      </c>
      <c r="S5" s="181">
        <v>36134345</v>
      </c>
      <c r="T5" s="180">
        <v>18068</v>
      </c>
      <c r="U5" s="181">
        <v>37327008</v>
      </c>
      <c r="V5" s="79" t="str">
        <f>A5</f>
        <v>1월</v>
      </c>
      <c r="W5" s="120">
        <f>'3.어업별 위판고'!B6</f>
        <v>18068</v>
      </c>
      <c r="X5" s="120">
        <f>'3.어업별 위판고'!C6</f>
        <v>37327008</v>
      </c>
      <c r="Y5" s="120">
        <f>'4. 수협별 위판고'!B5</f>
        <v>18068</v>
      </c>
      <c r="Z5" s="120">
        <f>'4. 수협별 위판고'!C5</f>
        <v>37327008</v>
      </c>
      <c r="AA5" s="120">
        <f>'5.어종별 위판고 및 단가'!B5</f>
        <v>18069</v>
      </c>
      <c r="AB5" s="120">
        <f>'5.어종별 위판고 및 단가'!C5</f>
        <v>37326998</v>
      </c>
      <c r="AC5" s="75"/>
    </row>
    <row r="6" spans="1:29" ht="111.95" customHeight="1">
      <c r="A6" s="24" t="s">
        <v>52</v>
      </c>
      <c r="B6" s="181">
        <v>10375</v>
      </c>
      <c r="C6" s="181">
        <v>22471715</v>
      </c>
      <c r="D6" s="181">
        <v>8746</v>
      </c>
      <c r="E6" s="181">
        <v>18604741</v>
      </c>
      <c r="F6" s="181">
        <v>12891</v>
      </c>
      <c r="G6" s="181">
        <v>30002258</v>
      </c>
      <c r="H6" s="181">
        <v>8535</v>
      </c>
      <c r="I6" s="181">
        <v>22971723</v>
      </c>
      <c r="J6" s="181">
        <v>5254</v>
      </c>
      <c r="K6" s="181">
        <v>14387760</v>
      </c>
      <c r="L6" s="181">
        <v>7882</v>
      </c>
      <c r="M6" s="181">
        <v>23611739</v>
      </c>
      <c r="N6" s="180">
        <v>6590</v>
      </c>
      <c r="O6" s="181">
        <v>18188483</v>
      </c>
      <c r="P6" s="180">
        <v>11312</v>
      </c>
      <c r="Q6" s="181">
        <v>24007782</v>
      </c>
      <c r="R6" s="180">
        <v>10632</v>
      </c>
      <c r="S6" s="181">
        <v>31586244</v>
      </c>
      <c r="T6" s="180">
        <v>4658</v>
      </c>
      <c r="U6" s="181">
        <v>17232692</v>
      </c>
      <c r="V6" s="79" t="str">
        <f t="shared" ref="V6:V17" si="0">A6</f>
        <v>2월</v>
      </c>
      <c r="W6" s="120">
        <f>'3.어업별 위판고'!B7</f>
        <v>4658</v>
      </c>
      <c r="X6" s="120">
        <f>'3.어업별 위판고'!C7</f>
        <v>17232692</v>
      </c>
      <c r="Y6" s="120">
        <f>'4. 수협별 위판고'!B6</f>
        <v>4658</v>
      </c>
      <c r="Z6" s="120">
        <f>'4. 수협별 위판고'!C6</f>
        <v>17232692</v>
      </c>
      <c r="AA6" s="120">
        <f>'5.어종별 위판고 및 단가'!B6</f>
        <v>4658</v>
      </c>
      <c r="AB6" s="120">
        <f>'5.어종별 위판고 및 단가'!C6</f>
        <v>17232691</v>
      </c>
      <c r="AC6" s="75"/>
    </row>
    <row r="7" spans="1:29" ht="111.95" customHeight="1">
      <c r="A7" s="24" t="s">
        <v>53</v>
      </c>
      <c r="B7" s="181">
        <v>14055</v>
      </c>
      <c r="C7" s="181">
        <v>24705707</v>
      </c>
      <c r="D7" s="181">
        <v>8949</v>
      </c>
      <c r="E7" s="181">
        <v>21952548</v>
      </c>
      <c r="F7" s="181">
        <v>21802</v>
      </c>
      <c r="G7" s="181">
        <v>31190743</v>
      </c>
      <c r="H7" s="181">
        <v>8829</v>
      </c>
      <c r="I7" s="181">
        <v>21719595</v>
      </c>
      <c r="J7" s="181">
        <v>5580</v>
      </c>
      <c r="K7" s="181">
        <v>17604674</v>
      </c>
      <c r="L7" s="181">
        <v>14683</v>
      </c>
      <c r="M7" s="181">
        <v>21170490</v>
      </c>
      <c r="N7" s="180">
        <v>5272</v>
      </c>
      <c r="O7" s="181">
        <v>17345733</v>
      </c>
      <c r="P7" s="180">
        <v>7246</v>
      </c>
      <c r="Q7" s="181">
        <v>22134225</v>
      </c>
      <c r="R7" s="180">
        <v>6376</v>
      </c>
      <c r="S7" s="181">
        <v>18668841</v>
      </c>
      <c r="T7" s="180">
        <v>7535</v>
      </c>
      <c r="U7" s="181">
        <v>26958607</v>
      </c>
      <c r="V7" s="79" t="str">
        <f t="shared" si="0"/>
        <v>3월</v>
      </c>
      <c r="W7" s="120">
        <f>'3.어업별 위판고'!B8</f>
        <v>7535</v>
      </c>
      <c r="X7" s="120">
        <f>'3.어업별 위판고'!C8</f>
        <v>26958607</v>
      </c>
      <c r="Y7" s="120">
        <f>'4. 수협별 위판고'!B7</f>
        <v>7535</v>
      </c>
      <c r="Z7" s="120">
        <f>'4. 수협별 위판고'!C7</f>
        <v>26958607</v>
      </c>
      <c r="AA7" s="120">
        <f>'5.어종별 위판고 및 단가'!B7</f>
        <v>7535</v>
      </c>
      <c r="AB7" s="120">
        <f>'5.어종별 위판고 및 단가'!C7</f>
        <v>26958608</v>
      </c>
      <c r="AC7" s="75"/>
    </row>
    <row r="8" spans="1:29" ht="111.95" customHeight="1">
      <c r="A8" s="24" t="s">
        <v>54</v>
      </c>
      <c r="B8" s="181">
        <v>6762</v>
      </c>
      <c r="C8" s="181">
        <v>18194523</v>
      </c>
      <c r="D8" s="181">
        <v>4492</v>
      </c>
      <c r="E8" s="181">
        <v>13392246</v>
      </c>
      <c r="F8" s="181">
        <v>13676</v>
      </c>
      <c r="G8" s="181">
        <v>17429661</v>
      </c>
      <c r="H8" s="181">
        <v>8828</v>
      </c>
      <c r="I8" s="181">
        <v>15111316</v>
      </c>
      <c r="J8" s="181">
        <v>2717</v>
      </c>
      <c r="K8" s="181">
        <v>7508297</v>
      </c>
      <c r="L8" s="181">
        <v>4582</v>
      </c>
      <c r="M8" s="181">
        <v>8657555</v>
      </c>
      <c r="N8" s="180">
        <v>4332</v>
      </c>
      <c r="O8" s="181">
        <v>10945116</v>
      </c>
      <c r="P8" s="180">
        <v>1731</v>
      </c>
      <c r="Q8" s="181">
        <v>6744924</v>
      </c>
      <c r="R8" s="180">
        <v>4963</v>
      </c>
      <c r="S8" s="181">
        <v>11632740</v>
      </c>
      <c r="T8" s="180">
        <v>2398</v>
      </c>
      <c r="U8" s="181">
        <v>5688915</v>
      </c>
      <c r="V8" s="79" t="str">
        <f t="shared" si="0"/>
        <v>4월</v>
      </c>
      <c r="W8" s="120">
        <f>'3.어업별 위판고'!B9</f>
        <v>2398</v>
      </c>
      <c r="X8" s="120">
        <f>'3.어업별 위판고'!C9</f>
        <v>5688915</v>
      </c>
      <c r="Y8" s="120">
        <f>'4. 수협별 위판고'!B8</f>
        <v>2398</v>
      </c>
      <c r="Z8" s="120">
        <f>'4. 수협별 위판고'!C8</f>
        <v>5688915</v>
      </c>
      <c r="AA8" s="120">
        <f>'5.어종별 위판고 및 단가'!B8</f>
        <v>2398</v>
      </c>
      <c r="AB8" s="120">
        <f>'5.어종별 위판고 및 단가'!C8</f>
        <v>5688917</v>
      </c>
      <c r="AC8" s="75"/>
    </row>
    <row r="9" spans="1:29" ht="111.95" customHeight="1">
      <c r="A9" s="24" t="s">
        <v>55</v>
      </c>
      <c r="B9" s="181">
        <v>1697</v>
      </c>
      <c r="C9" s="181">
        <v>6941297</v>
      </c>
      <c r="D9" s="181">
        <v>3971</v>
      </c>
      <c r="E9" s="181">
        <v>8643316</v>
      </c>
      <c r="F9" s="182">
        <v>964</v>
      </c>
      <c r="G9" s="181">
        <v>3775626</v>
      </c>
      <c r="H9" s="181">
        <v>2836</v>
      </c>
      <c r="I9" s="181">
        <v>7827417</v>
      </c>
      <c r="J9" s="181">
        <v>3713</v>
      </c>
      <c r="K9" s="181">
        <v>7438161</v>
      </c>
      <c r="L9" s="182">
        <v>568</v>
      </c>
      <c r="M9" s="181">
        <v>3095745</v>
      </c>
      <c r="N9" s="180">
        <v>756</v>
      </c>
      <c r="O9" s="181">
        <v>3596288</v>
      </c>
      <c r="P9" s="180">
        <v>842</v>
      </c>
      <c r="Q9" s="181">
        <v>2996021</v>
      </c>
      <c r="R9" s="180">
        <v>611</v>
      </c>
      <c r="S9" s="181">
        <v>3017288</v>
      </c>
      <c r="T9" s="180">
        <v>774</v>
      </c>
      <c r="U9" s="181">
        <v>3044509</v>
      </c>
      <c r="V9" s="79" t="str">
        <f t="shared" si="0"/>
        <v>5월</v>
      </c>
      <c r="W9" s="120">
        <f>'3.어업별 위판고'!B10</f>
        <v>774</v>
      </c>
      <c r="X9" s="120">
        <f>'3.어업별 위판고'!C10</f>
        <v>3044509</v>
      </c>
      <c r="Y9" s="120">
        <f>'4. 수협별 위판고'!B9</f>
        <v>774</v>
      </c>
      <c r="Z9" s="120">
        <f>'4. 수협별 위판고'!C9</f>
        <v>3044509</v>
      </c>
      <c r="AA9" s="120">
        <f>'5.어종별 위판고 및 단가'!B9</f>
        <v>774</v>
      </c>
      <c r="AB9" s="120">
        <f>'5.어종별 위판고 및 단가'!C9</f>
        <v>3044510</v>
      </c>
      <c r="AC9" s="75"/>
    </row>
    <row r="10" spans="1:29" ht="111.95" customHeight="1">
      <c r="A10" s="24" t="s">
        <v>56</v>
      </c>
      <c r="B10" s="181">
        <v>4246</v>
      </c>
      <c r="C10" s="181">
        <v>11668205</v>
      </c>
      <c r="D10" s="181">
        <v>5179</v>
      </c>
      <c r="E10" s="181">
        <v>12687525</v>
      </c>
      <c r="F10" s="181">
        <v>14885</v>
      </c>
      <c r="G10" s="181">
        <v>15081143</v>
      </c>
      <c r="H10" s="181">
        <v>6181</v>
      </c>
      <c r="I10" s="181">
        <v>13374107</v>
      </c>
      <c r="J10" s="181">
        <v>7404</v>
      </c>
      <c r="K10" s="181">
        <v>18368943</v>
      </c>
      <c r="L10" s="182">
        <v>739</v>
      </c>
      <c r="M10" s="181">
        <v>4001730</v>
      </c>
      <c r="N10" s="180">
        <v>485</v>
      </c>
      <c r="O10" s="181">
        <v>2680959</v>
      </c>
      <c r="P10" s="180">
        <v>1717</v>
      </c>
      <c r="Q10" s="181">
        <v>6062515</v>
      </c>
      <c r="R10" s="180">
        <v>1323</v>
      </c>
      <c r="S10" s="181">
        <v>4617746</v>
      </c>
      <c r="T10" s="180">
        <v>1657</v>
      </c>
      <c r="U10" s="181">
        <v>4447086</v>
      </c>
      <c r="V10" s="79" t="str">
        <f t="shared" si="0"/>
        <v>6월</v>
      </c>
      <c r="W10" s="120">
        <f>'3.어업별 위판고'!B11</f>
        <v>1657</v>
      </c>
      <c r="X10" s="120">
        <f>'3.어업별 위판고'!C11</f>
        <v>4447086</v>
      </c>
      <c r="Y10" s="120">
        <f>'4. 수협별 위판고'!B10</f>
        <v>1657</v>
      </c>
      <c r="Z10" s="120">
        <f>'4. 수협별 위판고'!C10</f>
        <v>4447086</v>
      </c>
      <c r="AA10" s="120">
        <f>'5.어종별 위판고 및 단가'!B10</f>
        <v>1658</v>
      </c>
      <c r="AB10" s="120">
        <f>'5.어종별 위판고 및 단가'!C10</f>
        <v>4447087</v>
      </c>
      <c r="AC10" s="75"/>
    </row>
    <row r="11" spans="1:29" ht="111.95" customHeight="1">
      <c r="A11" s="24" t="s">
        <v>57</v>
      </c>
      <c r="B11" s="181">
        <v>6757</v>
      </c>
      <c r="C11" s="181">
        <v>17921182</v>
      </c>
      <c r="D11" s="181">
        <v>8670</v>
      </c>
      <c r="E11" s="181">
        <v>20805470</v>
      </c>
      <c r="F11" s="181">
        <v>11457</v>
      </c>
      <c r="G11" s="181">
        <v>17269772</v>
      </c>
      <c r="H11" s="181">
        <v>6966</v>
      </c>
      <c r="I11" s="181">
        <v>15790541</v>
      </c>
      <c r="J11" s="181">
        <v>8334</v>
      </c>
      <c r="K11" s="181">
        <v>19740048</v>
      </c>
      <c r="L11" s="181">
        <v>13184</v>
      </c>
      <c r="M11" s="181">
        <v>21726286</v>
      </c>
      <c r="N11" s="180">
        <v>3951</v>
      </c>
      <c r="O11" s="181">
        <v>13150487</v>
      </c>
      <c r="P11" s="180">
        <v>9576</v>
      </c>
      <c r="Q11" s="181">
        <v>20136238</v>
      </c>
      <c r="R11" s="180">
        <v>9246</v>
      </c>
      <c r="S11" s="181">
        <v>20959461</v>
      </c>
      <c r="T11" s="180">
        <v>4190</v>
      </c>
      <c r="U11" s="181">
        <v>12590948</v>
      </c>
      <c r="V11" s="79" t="str">
        <f t="shared" si="0"/>
        <v>7월</v>
      </c>
      <c r="W11" s="120">
        <f>'3.어업별 위판고'!B12</f>
        <v>4190</v>
      </c>
      <c r="X11" s="120">
        <f>'3.어업별 위판고'!C12</f>
        <v>12590948</v>
      </c>
      <c r="Y11" s="120">
        <f>'4. 수협별 위판고'!B11</f>
        <v>4190</v>
      </c>
      <c r="Z11" s="120">
        <f>'4. 수협별 위판고'!C11</f>
        <v>12590948</v>
      </c>
      <c r="AA11" s="120">
        <f>'5.어종별 위판고 및 단가'!B11</f>
        <v>4189</v>
      </c>
      <c r="AB11" s="120">
        <f>'5.어종별 위판고 및 단가'!C11</f>
        <v>12590948</v>
      </c>
      <c r="AC11" s="75"/>
    </row>
    <row r="12" spans="1:29" ht="111.95" customHeight="1">
      <c r="A12" s="24" t="s">
        <v>58</v>
      </c>
      <c r="B12" s="181">
        <v>14152</v>
      </c>
      <c r="C12" s="181">
        <v>29494666</v>
      </c>
      <c r="D12" s="181">
        <v>16334</v>
      </c>
      <c r="E12" s="181">
        <v>26534088</v>
      </c>
      <c r="F12" s="181">
        <v>18365</v>
      </c>
      <c r="G12" s="181">
        <v>20709450</v>
      </c>
      <c r="H12" s="181">
        <v>11279</v>
      </c>
      <c r="I12" s="181">
        <v>17956339</v>
      </c>
      <c r="J12" s="181">
        <v>15432</v>
      </c>
      <c r="K12" s="181">
        <v>31766735</v>
      </c>
      <c r="L12" s="181">
        <v>14450</v>
      </c>
      <c r="M12" s="181">
        <v>21238804</v>
      </c>
      <c r="N12" s="180">
        <v>9213</v>
      </c>
      <c r="O12" s="181">
        <v>21411865</v>
      </c>
      <c r="P12" s="180">
        <v>7094</v>
      </c>
      <c r="Q12" s="181">
        <v>26048631</v>
      </c>
      <c r="R12" s="180">
        <v>11010</v>
      </c>
      <c r="S12" s="181">
        <v>31345666</v>
      </c>
      <c r="T12" s="180">
        <v>10176</v>
      </c>
      <c r="U12" s="181">
        <v>27149948</v>
      </c>
      <c r="V12" s="79" t="str">
        <f t="shared" si="0"/>
        <v>8월</v>
      </c>
      <c r="W12" s="120">
        <f>'3.어업별 위판고'!B13</f>
        <v>10176</v>
      </c>
      <c r="X12" s="120">
        <f>'3.어업별 위판고'!C13</f>
        <v>27149948</v>
      </c>
      <c r="Y12" s="120">
        <f>'4. 수협별 위판고'!B12</f>
        <v>10176</v>
      </c>
      <c r="Z12" s="120">
        <f>'4. 수협별 위판고'!C12</f>
        <v>27149948</v>
      </c>
      <c r="AA12" s="120">
        <f>'5.어종별 위판고 및 단가'!B12</f>
        <v>10178</v>
      </c>
      <c r="AB12" s="120">
        <f>'5.어종별 위판고 및 단가'!C12</f>
        <v>27149949</v>
      </c>
      <c r="AC12" s="75"/>
    </row>
    <row r="13" spans="1:29" ht="111.95" customHeight="1">
      <c r="A13" s="24" t="s">
        <v>59</v>
      </c>
      <c r="B13" s="181">
        <v>21334</v>
      </c>
      <c r="C13" s="181">
        <v>32929817</v>
      </c>
      <c r="D13" s="181">
        <v>16319</v>
      </c>
      <c r="E13" s="181">
        <v>24938145</v>
      </c>
      <c r="F13" s="181">
        <v>16247</v>
      </c>
      <c r="G13" s="181">
        <v>31706028</v>
      </c>
      <c r="H13" s="181">
        <v>18406</v>
      </c>
      <c r="I13" s="181">
        <v>26119658</v>
      </c>
      <c r="J13" s="181">
        <v>15968</v>
      </c>
      <c r="K13" s="181">
        <v>32158639</v>
      </c>
      <c r="L13" s="181">
        <v>29520</v>
      </c>
      <c r="M13" s="181">
        <v>37731478</v>
      </c>
      <c r="N13" s="180">
        <v>6732</v>
      </c>
      <c r="O13" s="181">
        <v>15952811</v>
      </c>
      <c r="P13" s="180">
        <v>11379</v>
      </c>
      <c r="Q13" s="181">
        <v>36849668</v>
      </c>
      <c r="R13" s="180">
        <v>19455</v>
      </c>
      <c r="S13" s="181">
        <v>35013193</v>
      </c>
      <c r="T13" s="180">
        <v>12916</v>
      </c>
      <c r="U13" s="181">
        <v>28173972</v>
      </c>
      <c r="V13" s="79" t="str">
        <f t="shared" si="0"/>
        <v>9월</v>
      </c>
      <c r="W13" s="120">
        <f>'3.어업별 위판고'!B14</f>
        <v>12916</v>
      </c>
      <c r="X13" s="120">
        <f>'3.어업별 위판고'!C14</f>
        <v>28173972</v>
      </c>
      <c r="Y13" s="120">
        <f>'4. 수협별 위판고'!B13</f>
        <v>12916</v>
      </c>
      <c r="Z13" s="120">
        <f>'4. 수협별 위판고'!C13</f>
        <v>28173972</v>
      </c>
      <c r="AA13" s="120">
        <f>'5.어종별 위판고 및 단가'!B13</f>
        <v>12915</v>
      </c>
      <c r="AB13" s="120">
        <f>'5.어종별 위판고 및 단가'!C13</f>
        <v>28173972</v>
      </c>
      <c r="AC13" s="75"/>
    </row>
    <row r="14" spans="1:29" ht="111.95" customHeight="1">
      <c r="A14" s="24" t="s">
        <v>60</v>
      </c>
      <c r="B14" s="181">
        <v>16154</v>
      </c>
      <c r="C14" s="181">
        <v>32799379</v>
      </c>
      <c r="D14" s="181">
        <v>16827</v>
      </c>
      <c r="E14" s="181">
        <v>35105468</v>
      </c>
      <c r="F14" s="181">
        <v>15940</v>
      </c>
      <c r="G14" s="181">
        <v>37405259</v>
      </c>
      <c r="H14" s="181">
        <v>21578</v>
      </c>
      <c r="I14" s="181">
        <v>32470404</v>
      </c>
      <c r="J14" s="181">
        <v>10786</v>
      </c>
      <c r="K14" s="181">
        <v>24668062</v>
      </c>
      <c r="L14" s="181">
        <v>25919</v>
      </c>
      <c r="M14" s="181">
        <v>39503092</v>
      </c>
      <c r="N14" s="183">
        <v>11359</v>
      </c>
      <c r="O14" s="184">
        <v>26435525</v>
      </c>
      <c r="P14" s="183">
        <v>18652</v>
      </c>
      <c r="Q14" s="184">
        <v>41169473</v>
      </c>
      <c r="R14" s="183">
        <v>24160</v>
      </c>
      <c r="S14" s="184">
        <v>32744924</v>
      </c>
      <c r="T14" s="183">
        <v>14974</v>
      </c>
      <c r="U14" s="184">
        <v>29716445</v>
      </c>
      <c r="V14" s="79" t="str">
        <f t="shared" si="0"/>
        <v>10월</v>
      </c>
      <c r="W14" s="120">
        <f>'3.어업별 위판고'!B15</f>
        <v>14974</v>
      </c>
      <c r="X14" s="120">
        <f>'3.어업별 위판고'!C15</f>
        <v>29716445</v>
      </c>
      <c r="Y14" s="120">
        <f>'4. 수협별 위판고'!B14</f>
        <v>14974</v>
      </c>
      <c r="Z14" s="120">
        <f>'4. 수협별 위판고'!C14</f>
        <v>29716445</v>
      </c>
      <c r="AA14" s="120">
        <f>'5.어종별 위판고 및 단가'!B14</f>
        <v>14974</v>
      </c>
      <c r="AB14" s="120">
        <f>'5.어종별 위판고 및 단가'!C14</f>
        <v>29716446</v>
      </c>
      <c r="AC14" s="75"/>
    </row>
    <row r="15" spans="1:29" ht="111.95" customHeight="1">
      <c r="A15" s="24" t="s">
        <v>61</v>
      </c>
      <c r="B15" s="181">
        <v>19431</v>
      </c>
      <c r="C15" s="181">
        <v>46576655</v>
      </c>
      <c r="D15" s="181">
        <v>28171</v>
      </c>
      <c r="E15" s="181">
        <v>54585398</v>
      </c>
      <c r="F15" s="181">
        <v>16800</v>
      </c>
      <c r="G15" s="181">
        <v>34389643</v>
      </c>
      <c r="H15" s="181">
        <v>32438</v>
      </c>
      <c r="I15" s="181">
        <v>46921378</v>
      </c>
      <c r="J15" s="181">
        <v>17397</v>
      </c>
      <c r="K15" s="181">
        <v>31113928</v>
      </c>
      <c r="L15" s="181">
        <v>35843</v>
      </c>
      <c r="M15" s="181">
        <v>42627086</v>
      </c>
      <c r="N15" s="183">
        <v>13328</v>
      </c>
      <c r="O15" s="184">
        <v>26886228</v>
      </c>
      <c r="P15" s="183">
        <v>15704</v>
      </c>
      <c r="Q15" s="184">
        <v>39991922</v>
      </c>
      <c r="R15" s="183">
        <v>20366</v>
      </c>
      <c r="S15" s="184">
        <v>35927645</v>
      </c>
      <c r="T15" s="183">
        <v>28681</v>
      </c>
      <c r="U15" s="184">
        <v>44588894</v>
      </c>
      <c r="V15" s="79" t="str">
        <f t="shared" si="0"/>
        <v>11월</v>
      </c>
      <c r="W15" s="120">
        <f>'3.어업별 위판고'!B16</f>
        <v>28681</v>
      </c>
      <c r="X15" s="120">
        <f>'3.어업별 위판고'!C16</f>
        <v>44588894</v>
      </c>
      <c r="Y15" s="120">
        <f>'4. 수협별 위판고'!B15</f>
        <v>28681</v>
      </c>
      <c r="Z15" s="120">
        <f>'4. 수협별 위판고'!C15</f>
        <v>44588894</v>
      </c>
      <c r="AA15" s="123">
        <f>'5.어종별 위판고 및 단가'!B15</f>
        <v>28679</v>
      </c>
      <c r="AB15" s="123">
        <f>'5.어종별 위판고 및 단가'!C15</f>
        <v>44588894</v>
      </c>
      <c r="AC15" s="75"/>
    </row>
    <row r="16" spans="1:29" ht="111.95" customHeight="1">
      <c r="A16" s="24" t="s">
        <v>62</v>
      </c>
      <c r="B16" s="181">
        <v>37405</v>
      </c>
      <c r="C16" s="181">
        <v>51445954</v>
      </c>
      <c r="D16" s="181">
        <v>35208</v>
      </c>
      <c r="E16" s="181">
        <v>47678419</v>
      </c>
      <c r="F16" s="181">
        <v>29268</v>
      </c>
      <c r="G16" s="181">
        <v>47893331</v>
      </c>
      <c r="H16" s="181">
        <v>31384</v>
      </c>
      <c r="I16" s="181">
        <v>48184504</v>
      </c>
      <c r="J16" s="181">
        <v>31836</v>
      </c>
      <c r="K16" s="181">
        <v>38915486</v>
      </c>
      <c r="L16" s="181">
        <v>19787</v>
      </c>
      <c r="M16" s="181">
        <v>26978759</v>
      </c>
      <c r="N16" s="183">
        <v>35387</v>
      </c>
      <c r="O16" s="184">
        <v>42876693</v>
      </c>
      <c r="P16" s="183">
        <v>18095</v>
      </c>
      <c r="Q16" s="184">
        <v>34396893</v>
      </c>
      <c r="R16" s="183">
        <v>29365</v>
      </c>
      <c r="S16" s="184">
        <v>38480497</v>
      </c>
      <c r="T16" s="183">
        <v>18831</v>
      </c>
      <c r="U16" s="184">
        <v>29330692</v>
      </c>
      <c r="V16" s="79" t="str">
        <f t="shared" si="0"/>
        <v>12월</v>
      </c>
      <c r="W16" s="120">
        <f>'3.어업별 위판고'!B17</f>
        <v>18831</v>
      </c>
      <c r="X16" s="120">
        <f>'3.어업별 위판고'!C17</f>
        <v>29330692</v>
      </c>
      <c r="Y16" s="120">
        <f>'4. 수협별 위판고'!B16</f>
        <v>18831</v>
      </c>
      <c r="Z16" s="120">
        <f>'4. 수협별 위판고'!C16</f>
        <v>29330692</v>
      </c>
      <c r="AA16" s="120">
        <f>'5.어종별 위판고 및 단가'!B16</f>
        <v>18831</v>
      </c>
      <c r="AB16" s="120">
        <f>'5.어종별 위판고 및 단가'!C16</f>
        <v>29330696</v>
      </c>
      <c r="AC16" s="75"/>
    </row>
    <row r="17" spans="1:29" ht="111.95" customHeight="1">
      <c r="A17" s="25" t="s">
        <v>64</v>
      </c>
      <c r="B17" s="185">
        <v>186055</v>
      </c>
      <c r="C17" s="185">
        <v>347059711</v>
      </c>
      <c r="D17" s="185">
        <v>169570</v>
      </c>
      <c r="E17" s="185">
        <v>321802342</v>
      </c>
      <c r="F17" s="185">
        <v>190840</v>
      </c>
      <c r="G17" s="185">
        <v>322049122</v>
      </c>
      <c r="H17" s="185">
        <v>183940</v>
      </c>
      <c r="I17" s="185">
        <v>301359981</v>
      </c>
      <c r="J17" s="185">
        <v>138524</v>
      </c>
      <c r="K17" s="185">
        <v>268020763</v>
      </c>
      <c r="L17" s="185">
        <v>189595</v>
      </c>
      <c r="M17" s="185">
        <v>271909330</v>
      </c>
      <c r="N17" s="186">
        <f t="shared" ref="N17:Q17" si="1">SUM(N5:N16)</f>
        <v>124328</v>
      </c>
      <c r="O17" s="187">
        <f t="shared" si="1"/>
        <v>233469708</v>
      </c>
      <c r="P17" s="186">
        <f t="shared" si="1"/>
        <v>119700</v>
      </c>
      <c r="Q17" s="187">
        <f t="shared" si="1"/>
        <v>281175827</v>
      </c>
      <c r="R17" s="186">
        <f>SUM(R5:R16)</f>
        <v>152800</v>
      </c>
      <c r="S17" s="186">
        <f>SUM(S5:S16)</f>
        <v>300128590</v>
      </c>
      <c r="T17" s="186">
        <v>124858</v>
      </c>
      <c r="U17" s="186">
        <v>266249716</v>
      </c>
      <c r="V17" s="79" t="str">
        <f t="shared" si="0"/>
        <v>합 계</v>
      </c>
      <c r="W17" s="120">
        <f>'3.어업별 위판고'!B18</f>
        <v>124858</v>
      </c>
      <c r="X17" s="120">
        <f>'3.어업별 위판고'!C18</f>
        <v>266249716</v>
      </c>
      <c r="Y17" s="120">
        <f>'4. 수협별 위판고'!B17</f>
        <v>124858</v>
      </c>
      <c r="Z17" s="120">
        <f>'4. 수협별 위판고'!C17</f>
        <v>266249716</v>
      </c>
      <c r="AA17" s="120">
        <f>'5.어종별 위판고 및 단가'!B17</f>
        <v>124858</v>
      </c>
      <c r="AB17" s="120">
        <f>'5.어종별 위판고 및 단가'!C17</f>
        <v>266249716</v>
      </c>
      <c r="AC17" s="75"/>
    </row>
  </sheetData>
  <mergeCells count="17">
    <mergeCell ref="L3:M3"/>
    <mergeCell ref="W3:X3"/>
    <mergeCell ref="Y3:Z3"/>
    <mergeCell ref="AA3:AB3"/>
    <mergeCell ref="A1:K1"/>
    <mergeCell ref="L1:U1"/>
    <mergeCell ref="A3:A4"/>
    <mergeCell ref="B3:C3"/>
    <mergeCell ref="D3:E3"/>
    <mergeCell ref="N3:O3"/>
    <mergeCell ref="P3:Q3"/>
    <mergeCell ref="R3:S3"/>
    <mergeCell ref="T3:U3"/>
    <mergeCell ref="A2:U2"/>
    <mergeCell ref="F3:G3"/>
    <mergeCell ref="H3:I3"/>
    <mergeCell ref="J3:K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10" pageOrder="overThenDown" orientation="portrait" useFirstPageNumber="1" r:id="rId1"/>
  <headerFooter>
    <oddFooter>&amp;C&amp;30&amp;P</oddFooter>
  </headerFooter>
  <colBreaks count="1" manualBreakCount="1">
    <brk id="11" max="5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C000"/>
  </sheetPr>
  <dimension ref="A1:W21"/>
  <sheetViews>
    <sheetView view="pageBreakPreview" zoomScale="40" zoomScaleSheetLayoutView="40" workbookViewId="0">
      <pane xSplit="1" ySplit="5" topLeftCell="B15" activePane="bottomRight" state="frozen"/>
      <selection activeCell="A8" sqref="A8"/>
      <selection pane="topRight" activeCell="A8" sqref="A8"/>
      <selection pane="bottomLeft" activeCell="A8" sqref="A8"/>
      <selection pane="bottomRight" activeCell="A8" sqref="A8"/>
    </sheetView>
  </sheetViews>
  <sheetFormatPr defaultRowHeight="31.5"/>
  <cols>
    <col min="1" max="1" width="17.5" style="1" customWidth="1"/>
    <col min="2" max="3" width="27.375" style="2" customWidth="1"/>
    <col min="4" max="5" width="25.5" style="2" customWidth="1"/>
    <col min="6" max="7" width="23.25" style="2" customWidth="1"/>
    <col min="8" max="9" width="20" style="2" customWidth="1"/>
    <col min="10" max="10" width="18.375" style="2" customWidth="1"/>
    <col min="11" max="11" width="23.5" style="2" customWidth="1"/>
    <col min="12" max="12" width="18.375" style="2" customWidth="1"/>
    <col min="13" max="13" width="23.5" style="2" customWidth="1"/>
    <col min="14" max="14" width="18.375" style="2" customWidth="1"/>
    <col min="15" max="15" width="23.5" style="2" customWidth="1"/>
    <col min="16" max="16" width="18.375" style="2" customWidth="1"/>
    <col min="17" max="17" width="23.5" style="2" customWidth="1"/>
    <col min="18" max="18" width="18.375" style="2" customWidth="1"/>
    <col min="19" max="19" width="23.5" style="2" customWidth="1"/>
    <col min="21" max="23" width="9" style="75"/>
  </cols>
  <sheetData>
    <row r="1" spans="1:19" ht="165.75" customHeight="1">
      <c r="A1" s="273" t="s">
        <v>552</v>
      </c>
      <c r="B1" s="273"/>
      <c r="C1" s="273"/>
      <c r="D1" s="273"/>
      <c r="E1" s="273"/>
      <c r="F1" s="273"/>
      <c r="G1" s="273"/>
      <c r="H1" s="273"/>
      <c r="I1" s="273"/>
      <c r="J1" s="274" t="s">
        <v>66</v>
      </c>
      <c r="K1" s="274"/>
      <c r="L1" s="274"/>
      <c r="M1" s="274"/>
      <c r="N1" s="274"/>
      <c r="O1" s="274"/>
      <c r="P1" s="274"/>
      <c r="Q1" s="274"/>
      <c r="R1" s="274"/>
      <c r="S1" s="274"/>
    </row>
    <row r="2" spans="1:19" ht="39.950000000000003" customHeight="1">
      <c r="A2" s="272" t="s">
        <v>65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</row>
    <row r="3" spans="1:19" ht="65.099999999999994" customHeight="1">
      <c r="A3" s="295" t="s">
        <v>18</v>
      </c>
      <c r="B3" s="281" t="s">
        <v>0</v>
      </c>
      <c r="C3" s="281"/>
      <c r="D3" s="281" t="s">
        <v>1</v>
      </c>
      <c r="E3" s="281"/>
      <c r="F3" s="299" t="s">
        <v>104</v>
      </c>
      <c r="G3" s="300"/>
      <c r="H3" s="300"/>
      <c r="I3" s="300"/>
      <c r="J3" s="301" t="s">
        <v>103</v>
      </c>
      <c r="K3" s="301"/>
      <c r="L3" s="301"/>
      <c r="M3" s="302"/>
      <c r="N3" s="282" t="s">
        <v>9</v>
      </c>
      <c r="O3" s="282"/>
      <c r="P3" s="282" t="s">
        <v>102</v>
      </c>
      <c r="Q3" s="282"/>
      <c r="R3" s="282" t="s">
        <v>12</v>
      </c>
      <c r="S3" s="282"/>
    </row>
    <row r="4" spans="1:19" ht="65.099999999999994" customHeight="1">
      <c r="A4" s="303"/>
      <c r="B4" s="281"/>
      <c r="C4" s="281"/>
      <c r="D4" s="281"/>
      <c r="E4" s="281"/>
      <c r="F4" s="281" t="s">
        <v>2</v>
      </c>
      <c r="G4" s="281"/>
      <c r="H4" s="281" t="s">
        <v>3</v>
      </c>
      <c r="I4" s="281"/>
      <c r="J4" s="281" t="s">
        <v>4</v>
      </c>
      <c r="K4" s="281"/>
      <c r="L4" s="281" t="s">
        <v>7</v>
      </c>
      <c r="M4" s="281"/>
      <c r="N4" s="282"/>
      <c r="O4" s="282"/>
      <c r="P4" s="282"/>
      <c r="Q4" s="282"/>
      <c r="R4" s="282"/>
      <c r="S4" s="282"/>
    </row>
    <row r="5" spans="1:19" ht="65.099999999999994" customHeight="1">
      <c r="A5" s="296"/>
      <c r="B5" s="36" t="s">
        <v>5</v>
      </c>
      <c r="C5" s="36" t="s">
        <v>6</v>
      </c>
      <c r="D5" s="36" t="s">
        <v>15</v>
      </c>
      <c r="E5" s="36" t="s">
        <v>6</v>
      </c>
      <c r="F5" s="36" t="s">
        <v>15</v>
      </c>
      <c r="G5" s="36" t="s">
        <v>6</v>
      </c>
      <c r="H5" s="36" t="s">
        <v>15</v>
      </c>
      <c r="I5" s="36" t="s">
        <v>6</v>
      </c>
      <c r="J5" s="36" t="s">
        <v>15</v>
      </c>
      <c r="K5" s="36" t="s">
        <v>6</v>
      </c>
      <c r="L5" s="36" t="s">
        <v>5</v>
      </c>
      <c r="M5" s="36" t="s">
        <v>6</v>
      </c>
      <c r="N5" s="36" t="s">
        <v>15</v>
      </c>
      <c r="O5" s="36" t="s">
        <v>6</v>
      </c>
      <c r="P5" s="36" t="s">
        <v>15</v>
      </c>
      <c r="Q5" s="36" t="s">
        <v>6</v>
      </c>
      <c r="R5" s="36" t="s">
        <v>15</v>
      </c>
      <c r="S5" s="36" t="s">
        <v>6</v>
      </c>
    </row>
    <row r="6" spans="1:19" ht="111.95" customHeight="1">
      <c r="A6" s="5" t="s">
        <v>51</v>
      </c>
      <c r="B6" s="111">
        <f t="shared" ref="B6:B17" si="0">D6+F6+N6+P6+R6</f>
        <v>18068</v>
      </c>
      <c r="C6" s="111">
        <v>37327008</v>
      </c>
      <c r="D6" s="111">
        <v>15867</v>
      </c>
      <c r="E6" s="111">
        <v>28816802</v>
      </c>
      <c r="F6" s="111">
        <v>1843</v>
      </c>
      <c r="G6" s="111">
        <v>6879722</v>
      </c>
      <c r="H6" s="111">
        <v>101</v>
      </c>
      <c r="I6" s="3">
        <v>555256</v>
      </c>
      <c r="J6" s="111">
        <v>1369</v>
      </c>
      <c r="K6" s="111">
        <v>4724730</v>
      </c>
      <c r="L6" s="111">
        <v>373</v>
      </c>
      <c r="M6" s="111">
        <v>1599736</v>
      </c>
      <c r="N6" s="111">
        <v>273</v>
      </c>
      <c r="O6" s="111">
        <v>1438871</v>
      </c>
      <c r="P6" s="111">
        <v>41</v>
      </c>
      <c r="Q6" s="111">
        <v>126247</v>
      </c>
      <c r="R6" s="111">
        <v>44</v>
      </c>
      <c r="S6" s="111">
        <v>65366</v>
      </c>
    </row>
    <row r="7" spans="1:19" ht="111.95" customHeight="1">
      <c r="A7" s="5" t="s">
        <v>52</v>
      </c>
      <c r="B7" s="111">
        <f t="shared" si="0"/>
        <v>4658</v>
      </c>
      <c r="C7" s="111">
        <v>17232692</v>
      </c>
      <c r="D7" s="111">
        <v>3654</v>
      </c>
      <c r="E7" s="111">
        <v>13942292</v>
      </c>
      <c r="F7" s="111">
        <v>812</v>
      </c>
      <c r="G7" s="111">
        <v>2460241</v>
      </c>
      <c r="H7" s="111">
        <v>41</v>
      </c>
      <c r="I7" s="3">
        <v>199270</v>
      </c>
      <c r="J7" s="111">
        <v>526</v>
      </c>
      <c r="K7" s="111">
        <v>1543044</v>
      </c>
      <c r="L7" s="111">
        <v>245</v>
      </c>
      <c r="M7" s="111">
        <v>717927</v>
      </c>
      <c r="N7" s="111">
        <v>179</v>
      </c>
      <c r="O7" s="111">
        <v>773427</v>
      </c>
      <c r="P7" s="84">
        <v>0</v>
      </c>
      <c r="Q7" s="84">
        <v>0</v>
      </c>
      <c r="R7" s="111">
        <v>13</v>
      </c>
      <c r="S7" s="111">
        <v>56732</v>
      </c>
    </row>
    <row r="8" spans="1:19" ht="111.95" customHeight="1">
      <c r="A8" s="5" t="s">
        <v>53</v>
      </c>
      <c r="B8" s="111">
        <f t="shared" si="0"/>
        <v>7535</v>
      </c>
      <c r="C8" s="111">
        <v>26958607</v>
      </c>
      <c r="D8" s="111">
        <v>6289</v>
      </c>
      <c r="E8" s="111">
        <v>22210881</v>
      </c>
      <c r="F8" s="111">
        <v>994</v>
      </c>
      <c r="G8" s="111">
        <v>3359232</v>
      </c>
      <c r="H8" s="111">
        <v>74</v>
      </c>
      <c r="I8" s="3">
        <v>477008</v>
      </c>
      <c r="J8" s="111">
        <v>825</v>
      </c>
      <c r="K8" s="111">
        <v>2399249</v>
      </c>
      <c r="L8" s="111">
        <v>95</v>
      </c>
      <c r="M8" s="111">
        <v>482975</v>
      </c>
      <c r="N8" s="111">
        <v>233</v>
      </c>
      <c r="O8" s="111">
        <v>1339975</v>
      </c>
      <c r="P8" s="111">
        <v>4</v>
      </c>
      <c r="Q8" s="111">
        <v>15329</v>
      </c>
      <c r="R8" s="111">
        <v>15</v>
      </c>
      <c r="S8" s="111">
        <v>33190</v>
      </c>
    </row>
    <row r="9" spans="1:19" ht="111.95" customHeight="1">
      <c r="A9" s="5" t="s">
        <v>54</v>
      </c>
      <c r="B9" s="111">
        <f t="shared" si="0"/>
        <v>2398</v>
      </c>
      <c r="C9" s="111">
        <v>5688915</v>
      </c>
      <c r="D9" s="111">
        <v>1891</v>
      </c>
      <c r="E9" s="111">
        <v>2902221</v>
      </c>
      <c r="F9" s="111">
        <v>289</v>
      </c>
      <c r="G9" s="111">
        <v>1449655</v>
      </c>
      <c r="H9" s="111">
        <v>98</v>
      </c>
      <c r="I9" s="3">
        <v>676665</v>
      </c>
      <c r="J9" s="111">
        <v>164</v>
      </c>
      <c r="K9" s="111">
        <v>591772</v>
      </c>
      <c r="L9" s="111">
        <v>27</v>
      </c>
      <c r="M9" s="111">
        <v>181218</v>
      </c>
      <c r="N9" s="111">
        <v>211</v>
      </c>
      <c r="O9" s="111">
        <v>1320593</v>
      </c>
      <c r="P9" s="111">
        <v>0</v>
      </c>
      <c r="Q9" s="111">
        <v>0</v>
      </c>
      <c r="R9" s="111">
        <v>7</v>
      </c>
      <c r="S9" s="111">
        <v>16446</v>
      </c>
    </row>
    <row r="10" spans="1:19" ht="111.95" customHeight="1">
      <c r="A10" s="5" t="s">
        <v>55</v>
      </c>
      <c r="B10" s="111">
        <f t="shared" si="0"/>
        <v>774</v>
      </c>
      <c r="C10" s="111">
        <v>3044509</v>
      </c>
      <c r="D10" s="84">
        <v>0</v>
      </c>
      <c r="E10" s="84">
        <v>0</v>
      </c>
      <c r="F10" s="111">
        <v>115</v>
      </c>
      <c r="G10" s="111">
        <v>695787</v>
      </c>
      <c r="H10" s="111">
        <v>77</v>
      </c>
      <c r="I10" s="3">
        <v>432964</v>
      </c>
      <c r="J10" s="111">
        <v>0</v>
      </c>
      <c r="K10" s="111">
        <v>0</v>
      </c>
      <c r="L10" s="84">
        <v>38</v>
      </c>
      <c r="M10" s="84">
        <v>262823</v>
      </c>
      <c r="N10" s="111">
        <v>249</v>
      </c>
      <c r="O10" s="111">
        <v>1097118</v>
      </c>
      <c r="P10" s="111">
        <v>11</v>
      </c>
      <c r="Q10" s="111">
        <v>34455</v>
      </c>
      <c r="R10" s="111">
        <v>399</v>
      </c>
      <c r="S10" s="111">
        <v>1217149</v>
      </c>
    </row>
    <row r="11" spans="1:19" ht="111.95" customHeight="1">
      <c r="A11" s="5" t="s">
        <v>56</v>
      </c>
      <c r="B11" s="111">
        <f t="shared" si="0"/>
        <v>1657</v>
      </c>
      <c r="C11" s="111">
        <v>4447086</v>
      </c>
      <c r="D11" s="84">
        <v>981</v>
      </c>
      <c r="E11" s="84">
        <v>2012621</v>
      </c>
      <c r="F11" s="111">
        <v>20</v>
      </c>
      <c r="G11" s="111">
        <v>126546</v>
      </c>
      <c r="H11" s="111">
        <v>0</v>
      </c>
      <c r="I11" s="3">
        <v>0</v>
      </c>
      <c r="J11" s="111">
        <v>0</v>
      </c>
      <c r="K11" s="111">
        <v>0</v>
      </c>
      <c r="L11" s="84">
        <v>20</v>
      </c>
      <c r="M11" s="84">
        <v>126546</v>
      </c>
      <c r="N11" s="111">
        <v>328</v>
      </c>
      <c r="O11" s="111">
        <v>1305614</v>
      </c>
      <c r="P11" s="111">
        <v>72</v>
      </c>
      <c r="Q11" s="111">
        <v>210463</v>
      </c>
      <c r="R11" s="111">
        <v>256</v>
      </c>
      <c r="S11" s="111">
        <v>791842</v>
      </c>
    </row>
    <row r="12" spans="1:19" ht="111.95" customHeight="1">
      <c r="A12" s="5" t="s">
        <v>57</v>
      </c>
      <c r="B12" s="111">
        <f t="shared" si="0"/>
        <v>4190</v>
      </c>
      <c r="C12" s="111">
        <v>12590948</v>
      </c>
      <c r="D12" s="111">
        <v>3342</v>
      </c>
      <c r="E12" s="111">
        <v>7844181</v>
      </c>
      <c r="F12" s="111">
        <v>369</v>
      </c>
      <c r="G12" s="111">
        <v>1991948</v>
      </c>
      <c r="H12" s="111">
        <v>102</v>
      </c>
      <c r="I12" s="3">
        <v>568947</v>
      </c>
      <c r="J12" s="111">
        <v>261</v>
      </c>
      <c r="K12" s="111">
        <v>1377134</v>
      </c>
      <c r="L12" s="84">
        <v>6</v>
      </c>
      <c r="M12" s="84">
        <v>45867</v>
      </c>
      <c r="N12" s="111">
        <v>389</v>
      </c>
      <c r="O12" s="111">
        <v>2452555</v>
      </c>
      <c r="P12" s="84">
        <v>17</v>
      </c>
      <c r="Q12" s="84">
        <v>57724</v>
      </c>
      <c r="R12" s="111">
        <v>73</v>
      </c>
      <c r="S12" s="111">
        <v>244540</v>
      </c>
    </row>
    <row r="13" spans="1:19" ht="111.95" customHeight="1">
      <c r="A13" s="5" t="s">
        <v>58</v>
      </c>
      <c r="B13" s="111">
        <f t="shared" si="0"/>
        <v>10176</v>
      </c>
      <c r="C13" s="111">
        <v>27149948</v>
      </c>
      <c r="D13" s="111">
        <v>7557</v>
      </c>
      <c r="E13" s="111">
        <v>13135000</v>
      </c>
      <c r="F13" s="111">
        <v>2301</v>
      </c>
      <c r="G13" s="111">
        <v>11448301</v>
      </c>
      <c r="H13" s="111">
        <v>143</v>
      </c>
      <c r="I13" s="3">
        <v>889021</v>
      </c>
      <c r="J13" s="111">
        <v>2158</v>
      </c>
      <c r="K13" s="111">
        <v>10559280</v>
      </c>
      <c r="L13" s="111">
        <v>0</v>
      </c>
      <c r="M13" s="111">
        <v>0</v>
      </c>
      <c r="N13" s="111">
        <v>196</v>
      </c>
      <c r="O13" s="111">
        <v>1847805</v>
      </c>
      <c r="P13" s="111">
        <v>19</v>
      </c>
      <c r="Q13" s="111">
        <v>114033</v>
      </c>
      <c r="R13" s="111">
        <v>103</v>
      </c>
      <c r="S13" s="111">
        <v>604809</v>
      </c>
    </row>
    <row r="14" spans="1:19" ht="111.95" customHeight="1">
      <c r="A14" s="5" t="s">
        <v>59</v>
      </c>
      <c r="B14" s="111">
        <f t="shared" si="0"/>
        <v>12916</v>
      </c>
      <c r="C14" s="111">
        <v>28173972</v>
      </c>
      <c r="D14" s="111">
        <v>10481</v>
      </c>
      <c r="E14" s="111">
        <v>15441248</v>
      </c>
      <c r="F14" s="111">
        <v>2288</v>
      </c>
      <c r="G14" s="111">
        <v>11954980</v>
      </c>
      <c r="H14" s="111">
        <v>72</v>
      </c>
      <c r="I14" s="3">
        <v>402476</v>
      </c>
      <c r="J14" s="111">
        <v>2175</v>
      </c>
      <c r="K14" s="111">
        <v>11513201</v>
      </c>
      <c r="L14" s="111">
        <v>41</v>
      </c>
      <c r="M14" s="111">
        <v>39303</v>
      </c>
      <c r="N14" s="111">
        <v>98</v>
      </c>
      <c r="O14" s="111">
        <v>547358</v>
      </c>
      <c r="P14" s="111">
        <v>8</v>
      </c>
      <c r="Q14" s="111">
        <v>54070</v>
      </c>
      <c r="R14" s="111">
        <v>41</v>
      </c>
      <c r="S14" s="111">
        <v>176316</v>
      </c>
    </row>
    <row r="15" spans="1:19" ht="111.95" customHeight="1">
      <c r="A15" s="5" t="s">
        <v>60</v>
      </c>
      <c r="B15" s="111">
        <f t="shared" si="0"/>
        <v>14974</v>
      </c>
      <c r="C15" s="111">
        <v>29716445</v>
      </c>
      <c r="D15" s="111">
        <v>11357</v>
      </c>
      <c r="E15" s="111">
        <v>14775177</v>
      </c>
      <c r="F15" s="111">
        <v>2915</v>
      </c>
      <c r="G15" s="111">
        <v>12067773</v>
      </c>
      <c r="H15" s="111">
        <v>152</v>
      </c>
      <c r="I15" s="3">
        <v>664032</v>
      </c>
      <c r="J15" s="111">
        <v>2603</v>
      </c>
      <c r="K15" s="111">
        <v>11160555</v>
      </c>
      <c r="L15" s="111">
        <v>160</v>
      </c>
      <c r="M15" s="111">
        <v>243186</v>
      </c>
      <c r="N15" s="111">
        <v>289</v>
      </c>
      <c r="O15" s="111">
        <v>1240523</v>
      </c>
      <c r="P15" s="111">
        <v>14</v>
      </c>
      <c r="Q15" s="111">
        <v>116010</v>
      </c>
      <c r="R15" s="111">
        <v>399</v>
      </c>
      <c r="S15" s="111">
        <v>1516962</v>
      </c>
    </row>
    <row r="16" spans="1:19" ht="111.95" customHeight="1">
      <c r="A16" s="5" t="s">
        <v>61</v>
      </c>
      <c r="B16" s="111">
        <f t="shared" si="0"/>
        <v>28681</v>
      </c>
      <c r="C16" s="111">
        <v>44588894</v>
      </c>
      <c r="D16" s="111">
        <v>26276</v>
      </c>
      <c r="E16" s="111">
        <v>34295156</v>
      </c>
      <c r="F16" s="111">
        <v>1827</v>
      </c>
      <c r="G16" s="111">
        <v>7803355</v>
      </c>
      <c r="H16" s="111">
        <v>251</v>
      </c>
      <c r="I16" s="3">
        <v>1002752</v>
      </c>
      <c r="J16" s="111">
        <v>1431</v>
      </c>
      <c r="K16" s="111">
        <v>6550997</v>
      </c>
      <c r="L16" s="111">
        <v>145</v>
      </c>
      <c r="M16" s="111">
        <v>249606</v>
      </c>
      <c r="N16" s="111">
        <v>370</v>
      </c>
      <c r="O16" s="111">
        <v>1592047</v>
      </c>
      <c r="P16" s="111">
        <v>25</v>
      </c>
      <c r="Q16" s="111">
        <v>143820</v>
      </c>
      <c r="R16" s="111">
        <v>183</v>
      </c>
      <c r="S16" s="111">
        <v>754516</v>
      </c>
    </row>
    <row r="17" spans="1:19" ht="111.95" customHeight="1">
      <c r="A17" s="5" t="s">
        <v>62</v>
      </c>
      <c r="B17" s="111">
        <f t="shared" si="0"/>
        <v>18831</v>
      </c>
      <c r="C17" s="111">
        <v>29330692</v>
      </c>
      <c r="D17" s="111">
        <v>17197</v>
      </c>
      <c r="E17" s="111">
        <v>21913266</v>
      </c>
      <c r="F17" s="111">
        <v>829</v>
      </c>
      <c r="G17" s="111">
        <v>3974662</v>
      </c>
      <c r="H17" s="111">
        <v>72</v>
      </c>
      <c r="I17" s="3">
        <v>417652</v>
      </c>
      <c r="J17" s="111">
        <v>665</v>
      </c>
      <c r="K17" s="111">
        <v>2825265</v>
      </c>
      <c r="L17" s="111">
        <v>92</v>
      </c>
      <c r="M17" s="111">
        <v>731745</v>
      </c>
      <c r="N17" s="111">
        <v>404</v>
      </c>
      <c r="O17" s="111">
        <v>1932885</v>
      </c>
      <c r="P17" s="111">
        <v>56</v>
      </c>
      <c r="Q17" s="111">
        <v>282569</v>
      </c>
      <c r="R17" s="111">
        <v>345</v>
      </c>
      <c r="S17" s="111">
        <v>1227310</v>
      </c>
    </row>
    <row r="18" spans="1:19" ht="111.95" customHeight="1">
      <c r="A18" s="32" t="s">
        <v>64</v>
      </c>
      <c r="B18" s="112">
        <f t="shared" ref="B18:S18" si="1">SUM(B6:B17)</f>
        <v>124858</v>
      </c>
      <c r="C18" s="112">
        <f t="shared" si="1"/>
        <v>266249716</v>
      </c>
      <c r="D18" s="112">
        <f t="shared" si="1"/>
        <v>104892</v>
      </c>
      <c r="E18" s="112">
        <f t="shared" si="1"/>
        <v>177288845</v>
      </c>
      <c r="F18" s="112">
        <f t="shared" si="1"/>
        <v>14602</v>
      </c>
      <c r="G18" s="112">
        <f t="shared" si="1"/>
        <v>64212202</v>
      </c>
      <c r="H18" s="112">
        <f t="shared" si="1"/>
        <v>1183</v>
      </c>
      <c r="I18" s="221">
        <f t="shared" si="1"/>
        <v>6286043</v>
      </c>
      <c r="J18" s="112">
        <f t="shared" si="1"/>
        <v>12177</v>
      </c>
      <c r="K18" s="112">
        <f t="shared" si="1"/>
        <v>53245227</v>
      </c>
      <c r="L18" s="112">
        <f t="shared" si="1"/>
        <v>1242</v>
      </c>
      <c r="M18" s="112">
        <f t="shared" si="1"/>
        <v>4680932</v>
      </c>
      <c r="N18" s="112">
        <f t="shared" si="1"/>
        <v>3219</v>
      </c>
      <c r="O18" s="112">
        <f t="shared" si="1"/>
        <v>16888771</v>
      </c>
      <c r="P18" s="112">
        <f t="shared" si="1"/>
        <v>267</v>
      </c>
      <c r="Q18" s="112">
        <f t="shared" si="1"/>
        <v>1154720</v>
      </c>
      <c r="R18" s="112">
        <f t="shared" si="1"/>
        <v>1878</v>
      </c>
      <c r="S18" s="112">
        <f t="shared" si="1"/>
        <v>6705178</v>
      </c>
    </row>
    <row r="21" spans="1:19" s="75" customFormat="1" ht="105" customHeight="1">
      <c r="A21" s="77"/>
      <c r="C21" s="76"/>
      <c r="F21" s="76"/>
      <c r="G21" s="76"/>
      <c r="R21" s="76"/>
    </row>
  </sheetData>
  <mergeCells count="15">
    <mergeCell ref="A1:I1"/>
    <mergeCell ref="J1:S1"/>
    <mergeCell ref="F3:I3"/>
    <mergeCell ref="J3:M3"/>
    <mergeCell ref="R3:S4"/>
    <mergeCell ref="F4:G4"/>
    <mergeCell ref="H4:I4"/>
    <mergeCell ref="J4:K4"/>
    <mergeCell ref="L4:M4"/>
    <mergeCell ref="A2:S2"/>
    <mergeCell ref="A3:A5"/>
    <mergeCell ref="B3:C4"/>
    <mergeCell ref="D3:E4"/>
    <mergeCell ref="N3:O4"/>
    <mergeCell ref="P3:Q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12" pageOrder="overThenDown" orientation="portrait" useFirstPageNumber="1" r:id="rId1"/>
  <headerFooter>
    <oddFooter>&amp;C&amp;30&amp;P</oddFooter>
  </headerFooter>
  <colBreaks count="1" manualBreakCount="1">
    <brk id="9" max="17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rgb="FFFFC000"/>
  </sheetPr>
  <dimension ref="A1:M22"/>
  <sheetViews>
    <sheetView view="pageBreakPreview" zoomScale="40" zoomScaleSheetLayoutView="40" workbookViewId="0">
      <pane xSplit="1" ySplit="4" topLeftCell="B6" activePane="bottomRight" state="frozen"/>
      <selection activeCell="A8" sqref="A8"/>
      <selection pane="topRight" activeCell="A8" sqref="A8"/>
      <selection pane="bottomLeft" activeCell="A8" sqref="A8"/>
      <selection pane="bottomRight" activeCell="A8" sqref="A8"/>
    </sheetView>
  </sheetViews>
  <sheetFormatPr defaultRowHeight="19.5"/>
  <cols>
    <col min="1" max="1" width="17.5" style="1" customWidth="1"/>
    <col min="2" max="2" width="26.5" style="2" customWidth="1"/>
    <col min="3" max="3" width="37.875" style="2" customWidth="1"/>
    <col min="4" max="4" width="26.5" style="2" customWidth="1"/>
    <col min="5" max="5" width="37.875" style="2" customWidth="1"/>
    <col min="6" max="6" width="26.5" style="2" customWidth="1"/>
    <col min="7" max="7" width="37.875" style="2" customWidth="1"/>
    <col min="8" max="8" width="29.375" style="2" customWidth="1"/>
    <col min="9" max="9" width="40.375" style="2" customWidth="1"/>
    <col min="10" max="10" width="29.375" style="2" customWidth="1"/>
    <col min="11" max="11" width="40.375" style="2" customWidth="1"/>
    <col min="12" max="12" width="29.375" style="2" customWidth="1"/>
    <col min="13" max="13" width="40.375" style="2" customWidth="1"/>
  </cols>
  <sheetData>
    <row r="1" spans="1:13" ht="165.75" customHeight="1">
      <c r="A1" s="273" t="s">
        <v>553</v>
      </c>
      <c r="B1" s="273"/>
      <c r="C1" s="273"/>
      <c r="D1" s="273"/>
      <c r="E1" s="273"/>
      <c r="F1" s="273"/>
      <c r="G1" s="273"/>
      <c r="H1" s="274" t="s">
        <v>67</v>
      </c>
      <c r="I1" s="274"/>
      <c r="J1" s="274"/>
      <c r="K1" s="274"/>
      <c r="L1" s="274"/>
      <c r="M1" s="274"/>
    </row>
    <row r="2" spans="1:13" ht="39.950000000000003" customHeight="1">
      <c r="A2" s="272" t="s">
        <v>65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</row>
    <row r="3" spans="1:13" ht="97.5" customHeight="1">
      <c r="A3" s="295" t="s">
        <v>18</v>
      </c>
      <c r="B3" s="281" t="s">
        <v>0</v>
      </c>
      <c r="C3" s="281"/>
      <c r="D3" s="281" t="s">
        <v>68</v>
      </c>
      <c r="E3" s="281"/>
      <c r="F3" s="278" t="s">
        <v>69</v>
      </c>
      <c r="G3" s="279"/>
      <c r="H3" s="282" t="s">
        <v>70</v>
      </c>
      <c r="I3" s="282"/>
      <c r="J3" s="282" t="s">
        <v>71</v>
      </c>
      <c r="K3" s="282"/>
      <c r="L3" s="282" t="s">
        <v>12</v>
      </c>
      <c r="M3" s="282"/>
    </row>
    <row r="4" spans="1:13" ht="97.5" customHeight="1">
      <c r="A4" s="296"/>
      <c r="B4" s="36" t="s">
        <v>5</v>
      </c>
      <c r="C4" s="36" t="s">
        <v>6</v>
      </c>
      <c r="D4" s="36" t="s">
        <v>15</v>
      </c>
      <c r="E4" s="36" t="s">
        <v>6</v>
      </c>
      <c r="F4" s="36" t="s">
        <v>15</v>
      </c>
      <c r="G4" s="36" t="s">
        <v>6</v>
      </c>
      <c r="H4" s="36" t="s">
        <v>15</v>
      </c>
      <c r="I4" s="36" t="s">
        <v>6</v>
      </c>
      <c r="J4" s="36" t="s">
        <v>15</v>
      </c>
      <c r="K4" s="36" t="s">
        <v>6</v>
      </c>
      <c r="L4" s="36" t="s">
        <v>15</v>
      </c>
      <c r="M4" s="36" t="s">
        <v>6</v>
      </c>
    </row>
    <row r="5" spans="1:13" ht="111.95" customHeight="1">
      <c r="A5" s="5" t="s">
        <v>51</v>
      </c>
      <c r="B5" s="102">
        <f t="shared" ref="B5:B16" si="0">D5+F5+H5+J5+L5</f>
        <v>18068</v>
      </c>
      <c r="C5" s="102">
        <v>37327008</v>
      </c>
      <c r="D5" s="102">
        <v>15867</v>
      </c>
      <c r="E5" s="102">
        <v>28816802</v>
      </c>
      <c r="F5" s="102">
        <v>1843</v>
      </c>
      <c r="G5" s="102">
        <v>6879722</v>
      </c>
      <c r="H5" s="102">
        <v>273</v>
      </c>
      <c r="I5" s="102">
        <v>1438871</v>
      </c>
      <c r="J5" s="102">
        <v>41</v>
      </c>
      <c r="K5" s="102">
        <v>126247</v>
      </c>
      <c r="L5" s="102">
        <v>44</v>
      </c>
      <c r="M5" s="102">
        <v>65366</v>
      </c>
    </row>
    <row r="6" spans="1:13" ht="111.95" customHeight="1">
      <c r="A6" s="5" t="s">
        <v>52</v>
      </c>
      <c r="B6" s="102">
        <f t="shared" si="0"/>
        <v>4658</v>
      </c>
      <c r="C6" s="102">
        <v>17232692</v>
      </c>
      <c r="D6" s="102">
        <v>3654</v>
      </c>
      <c r="E6" s="102">
        <v>13942292</v>
      </c>
      <c r="F6" s="102">
        <v>812</v>
      </c>
      <c r="G6" s="102">
        <v>2460241</v>
      </c>
      <c r="H6" s="102">
        <v>179</v>
      </c>
      <c r="I6" s="102">
        <v>773427</v>
      </c>
      <c r="J6" s="102">
        <v>0</v>
      </c>
      <c r="K6" s="102">
        <v>0</v>
      </c>
      <c r="L6" s="102">
        <v>13</v>
      </c>
      <c r="M6" s="102">
        <v>56732</v>
      </c>
    </row>
    <row r="7" spans="1:13" ht="111.95" customHeight="1">
      <c r="A7" s="5" t="s">
        <v>53</v>
      </c>
      <c r="B7" s="102">
        <f t="shared" si="0"/>
        <v>7535</v>
      </c>
      <c r="C7" s="102">
        <v>26958607</v>
      </c>
      <c r="D7" s="102">
        <v>6289</v>
      </c>
      <c r="E7" s="102">
        <v>22210881</v>
      </c>
      <c r="F7" s="102">
        <v>994</v>
      </c>
      <c r="G7" s="102">
        <v>3359232</v>
      </c>
      <c r="H7" s="102">
        <v>233</v>
      </c>
      <c r="I7" s="102">
        <v>1339975</v>
      </c>
      <c r="J7" s="102">
        <v>4</v>
      </c>
      <c r="K7" s="102">
        <v>15329</v>
      </c>
      <c r="L7" s="102">
        <v>15</v>
      </c>
      <c r="M7" s="102">
        <v>33190</v>
      </c>
    </row>
    <row r="8" spans="1:13" ht="111.95" customHeight="1">
      <c r="A8" s="5" t="s">
        <v>54</v>
      </c>
      <c r="B8" s="102">
        <f t="shared" si="0"/>
        <v>2398</v>
      </c>
      <c r="C8" s="102">
        <v>5688915</v>
      </c>
      <c r="D8" s="102">
        <v>1891</v>
      </c>
      <c r="E8" s="102">
        <v>2902221</v>
      </c>
      <c r="F8" s="102">
        <v>289</v>
      </c>
      <c r="G8" s="102">
        <v>1449655</v>
      </c>
      <c r="H8" s="102">
        <v>211</v>
      </c>
      <c r="I8" s="102">
        <v>1320593</v>
      </c>
      <c r="J8" s="102">
        <v>0</v>
      </c>
      <c r="K8" s="102">
        <v>0</v>
      </c>
      <c r="L8" s="102">
        <v>7</v>
      </c>
      <c r="M8" s="102">
        <v>16446</v>
      </c>
    </row>
    <row r="9" spans="1:13" ht="111.95" customHeight="1">
      <c r="A9" s="5" t="s">
        <v>55</v>
      </c>
      <c r="B9" s="102">
        <f t="shared" si="0"/>
        <v>774</v>
      </c>
      <c r="C9" s="102">
        <v>3044509</v>
      </c>
      <c r="D9" s="102">
        <v>0</v>
      </c>
      <c r="E9" s="102">
        <v>0</v>
      </c>
      <c r="F9" s="102">
        <v>115</v>
      </c>
      <c r="G9" s="102">
        <v>695787</v>
      </c>
      <c r="H9" s="102">
        <v>249</v>
      </c>
      <c r="I9" s="102">
        <v>1097118</v>
      </c>
      <c r="J9" s="102">
        <v>11</v>
      </c>
      <c r="K9" s="102">
        <v>34455</v>
      </c>
      <c r="L9" s="102">
        <v>399</v>
      </c>
      <c r="M9" s="102">
        <v>1217149</v>
      </c>
    </row>
    <row r="10" spans="1:13" ht="111.95" customHeight="1">
      <c r="A10" s="5" t="s">
        <v>56</v>
      </c>
      <c r="B10" s="102">
        <f t="shared" si="0"/>
        <v>1657</v>
      </c>
      <c r="C10" s="102">
        <v>4447086</v>
      </c>
      <c r="D10" s="102">
        <v>981</v>
      </c>
      <c r="E10" s="102">
        <v>2012621</v>
      </c>
      <c r="F10" s="102">
        <v>20</v>
      </c>
      <c r="G10" s="102">
        <v>126546</v>
      </c>
      <c r="H10" s="102">
        <v>328</v>
      </c>
      <c r="I10" s="102">
        <v>1305614</v>
      </c>
      <c r="J10" s="102">
        <v>72</v>
      </c>
      <c r="K10" s="102">
        <v>210463</v>
      </c>
      <c r="L10" s="102">
        <v>256</v>
      </c>
      <c r="M10" s="102">
        <v>791842</v>
      </c>
    </row>
    <row r="11" spans="1:13" ht="111.95" customHeight="1">
      <c r="A11" s="5" t="s">
        <v>57</v>
      </c>
      <c r="B11" s="102">
        <f t="shared" si="0"/>
        <v>4190</v>
      </c>
      <c r="C11" s="102">
        <v>12590948</v>
      </c>
      <c r="D11" s="102">
        <v>3342</v>
      </c>
      <c r="E11" s="102">
        <v>7844181</v>
      </c>
      <c r="F11" s="102">
        <v>369</v>
      </c>
      <c r="G11" s="102">
        <v>1991948</v>
      </c>
      <c r="H11" s="102">
        <v>389</v>
      </c>
      <c r="I11" s="102">
        <v>2452555</v>
      </c>
      <c r="J11" s="102">
        <v>17</v>
      </c>
      <c r="K11" s="102">
        <v>57724</v>
      </c>
      <c r="L11" s="102">
        <v>73</v>
      </c>
      <c r="M11" s="102">
        <v>244540</v>
      </c>
    </row>
    <row r="12" spans="1:13" ht="111.95" customHeight="1">
      <c r="A12" s="5" t="s">
        <v>58</v>
      </c>
      <c r="B12" s="102">
        <f t="shared" si="0"/>
        <v>10176</v>
      </c>
      <c r="C12" s="102">
        <v>27149948</v>
      </c>
      <c r="D12" s="102">
        <v>7557</v>
      </c>
      <c r="E12" s="102">
        <v>13135000</v>
      </c>
      <c r="F12" s="102">
        <v>2301</v>
      </c>
      <c r="G12" s="102">
        <v>11448301</v>
      </c>
      <c r="H12" s="102">
        <v>196</v>
      </c>
      <c r="I12" s="102">
        <v>1847805</v>
      </c>
      <c r="J12" s="102">
        <v>19</v>
      </c>
      <c r="K12" s="102">
        <v>114033</v>
      </c>
      <c r="L12" s="102">
        <v>103</v>
      </c>
      <c r="M12" s="102">
        <v>604809</v>
      </c>
    </row>
    <row r="13" spans="1:13" ht="111.95" customHeight="1">
      <c r="A13" s="5" t="s">
        <v>59</v>
      </c>
      <c r="B13" s="102">
        <f t="shared" si="0"/>
        <v>12916</v>
      </c>
      <c r="C13" s="102">
        <v>28173972</v>
      </c>
      <c r="D13" s="102">
        <v>10481</v>
      </c>
      <c r="E13" s="102">
        <v>15441248</v>
      </c>
      <c r="F13" s="102">
        <v>2288</v>
      </c>
      <c r="G13" s="102">
        <v>11954980</v>
      </c>
      <c r="H13" s="102">
        <v>98</v>
      </c>
      <c r="I13" s="102">
        <v>547358</v>
      </c>
      <c r="J13" s="102">
        <v>8</v>
      </c>
      <c r="K13" s="102">
        <v>54070</v>
      </c>
      <c r="L13" s="102">
        <v>41</v>
      </c>
      <c r="M13" s="102">
        <v>176316</v>
      </c>
    </row>
    <row r="14" spans="1:13" ht="111.95" customHeight="1">
      <c r="A14" s="5" t="s">
        <v>60</v>
      </c>
      <c r="B14" s="102">
        <f t="shared" si="0"/>
        <v>14974</v>
      </c>
      <c r="C14" s="102">
        <v>29716445</v>
      </c>
      <c r="D14" s="102">
        <v>11357</v>
      </c>
      <c r="E14" s="102">
        <v>14775177</v>
      </c>
      <c r="F14" s="102">
        <v>2915</v>
      </c>
      <c r="G14" s="102">
        <v>12067773</v>
      </c>
      <c r="H14" s="102">
        <v>289</v>
      </c>
      <c r="I14" s="102">
        <v>1240523</v>
      </c>
      <c r="J14" s="102">
        <v>14</v>
      </c>
      <c r="K14" s="102">
        <v>116010</v>
      </c>
      <c r="L14" s="102">
        <v>399</v>
      </c>
      <c r="M14" s="102">
        <v>1516962</v>
      </c>
    </row>
    <row r="15" spans="1:13" ht="111.95" customHeight="1">
      <c r="A15" s="5" t="s">
        <v>61</v>
      </c>
      <c r="B15" s="102">
        <f t="shared" si="0"/>
        <v>28681</v>
      </c>
      <c r="C15" s="102">
        <v>44588894</v>
      </c>
      <c r="D15" s="102">
        <v>26276</v>
      </c>
      <c r="E15" s="102">
        <v>34295156</v>
      </c>
      <c r="F15" s="102">
        <v>1827</v>
      </c>
      <c r="G15" s="102">
        <v>7803355</v>
      </c>
      <c r="H15" s="102">
        <v>370</v>
      </c>
      <c r="I15" s="102">
        <v>1592047</v>
      </c>
      <c r="J15" s="102">
        <v>25</v>
      </c>
      <c r="K15" s="102">
        <v>143820</v>
      </c>
      <c r="L15" s="102">
        <v>183</v>
      </c>
      <c r="M15" s="102">
        <v>754516</v>
      </c>
    </row>
    <row r="16" spans="1:13" ht="111.95" customHeight="1">
      <c r="A16" s="5" t="s">
        <v>62</v>
      </c>
      <c r="B16" s="102">
        <f t="shared" si="0"/>
        <v>18831</v>
      </c>
      <c r="C16" s="102">
        <v>29330692</v>
      </c>
      <c r="D16" s="102">
        <v>17197</v>
      </c>
      <c r="E16" s="102">
        <v>21913266</v>
      </c>
      <c r="F16" s="102">
        <v>829</v>
      </c>
      <c r="G16" s="102">
        <v>3974662</v>
      </c>
      <c r="H16" s="102">
        <v>404</v>
      </c>
      <c r="I16" s="102">
        <v>1932885</v>
      </c>
      <c r="J16" s="102">
        <v>56</v>
      </c>
      <c r="K16" s="102">
        <v>282569</v>
      </c>
      <c r="L16" s="102">
        <v>345</v>
      </c>
      <c r="M16" s="102">
        <v>1227310</v>
      </c>
    </row>
    <row r="17" spans="1:13" ht="111.95" customHeight="1">
      <c r="A17" s="23" t="s">
        <v>64</v>
      </c>
      <c r="B17" s="124">
        <f t="shared" ref="B17:M17" si="1">SUM(B5:B16)</f>
        <v>124858</v>
      </c>
      <c r="C17" s="124">
        <f t="shared" si="1"/>
        <v>266249716</v>
      </c>
      <c r="D17" s="124">
        <f t="shared" si="1"/>
        <v>104892</v>
      </c>
      <c r="E17" s="124">
        <f t="shared" si="1"/>
        <v>177288845</v>
      </c>
      <c r="F17" s="124">
        <f t="shared" si="1"/>
        <v>14602</v>
      </c>
      <c r="G17" s="124">
        <f t="shared" si="1"/>
        <v>64212202</v>
      </c>
      <c r="H17" s="124">
        <f t="shared" si="1"/>
        <v>3219</v>
      </c>
      <c r="I17" s="124">
        <f t="shared" si="1"/>
        <v>16888771</v>
      </c>
      <c r="J17" s="124">
        <f t="shared" si="1"/>
        <v>267</v>
      </c>
      <c r="K17" s="124">
        <f t="shared" si="1"/>
        <v>1154720</v>
      </c>
      <c r="L17" s="124">
        <f t="shared" si="1"/>
        <v>1878</v>
      </c>
      <c r="M17" s="124">
        <f t="shared" si="1"/>
        <v>6705178</v>
      </c>
    </row>
    <row r="22" spans="1:13" ht="91.15" customHeight="1">
      <c r="C22" s="119"/>
    </row>
  </sheetData>
  <mergeCells count="10">
    <mergeCell ref="L3:M3"/>
    <mergeCell ref="A1:G1"/>
    <mergeCell ref="H1:M1"/>
    <mergeCell ref="A2:M2"/>
    <mergeCell ref="A3:A4"/>
    <mergeCell ref="B3:C3"/>
    <mergeCell ref="D3:E3"/>
    <mergeCell ref="F3:G3"/>
    <mergeCell ref="H3:I3"/>
    <mergeCell ref="J3:K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14" pageOrder="overThenDown" orientation="portrait" useFirstPageNumber="1" r:id="rId1"/>
  <headerFooter>
    <oddFooter>&amp;C&amp;30&amp;P</oddFooter>
  </headerFooter>
  <colBreaks count="1" manualBreakCount="1">
    <brk id="7" max="1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FFC000"/>
  </sheetPr>
  <dimension ref="A1:BU34"/>
  <sheetViews>
    <sheetView view="pageBreakPreview" topLeftCell="A28" zoomScale="40" zoomScaleSheetLayoutView="40" workbookViewId="0">
      <selection activeCell="A8" sqref="A8"/>
    </sheetView>
  </sheetViews>
  <sheetFormatPr defaultRowHeight="19.5"/>
  <cols>
    <col min="1" max="1" width="17.5" style="1" customWidth="1"/>
    <col min="2" max="2" width="15.125" style="2" customWidth="1"/>
    <col min="3" max="3" width="21.625" style="2" customWidth="1"/>
    <col min="4" max="4" width="12.625" style="2" customWidth="1"/>
    <col min="5" max="5" width="14.125" style="2" customWidth="1"/>
    <col min="6" max="6" width="21.625" style="2" customWidth="1"/>
    <col min="7" max="7" width="11.625" style="2" customWidth="1"/>
    <col min="8" max="8" width="15.125" style="2" customWidth="1"/>
    <col min="9" max="9" width="21.625" style="2" customWidth="1"/>
    <col min="10" max="10" width="11.625" style="2" customWidth="1"/>
    <col min="11" max="11" width="12.125" style="2" customWidth="1"/>
    <col min="12" max="12" width="21.625" style="2" customWidth="1"/>
    <col min="13" max="13" width="14.625" style="2" customWidth="1"/>
    <col min="14" max="14" width="15.125" style="2" customWidth="1"/>
    <col min="15" max="15" width="22.625" style="2" customWidth="1"/>
    <col min="16" max="16" width="14.75" style="2" customWidth="1"/>
    <col min="17" max="17" width="15.125" style="2" customWidth="1"/>
    <col min="18" max="18" width="22.625" style="2" customWidth="1"/>
    <col min="19" max="19" width="14.75" style="2" customWidth="1"/>
    <col min="20" max="20" width="15.125" style="2" customWidth="1"/>
    <col min="21" max="21" width="22.625" style="2" customWidth="1"/>
    <col min="22" max="22" width="14.75" style="2" customWidth="1"/>
    <col min="23" max="23" width="15.125" style="2" customWidth="1"/>
    <col min="24" max="24" width="22.625" style="2" customWidth="1"/>
    <col min="25" max="25" width="14.75" style="2" customWidth="1"/>
    <col min="26" max="26" width="22.375" bestFit="1" customWidth="1"/>
    <col min="27" max="27" width="29.25" bestFit="1" customWidth="1"/>
    <col min="31" max="31" width="12" bestFit="1" customWidth="1"/>
    <col min="32" max="32" width="18.875" bestFit="1" customWidth="1"/>
    <col min="33" max="34" width="10.5" bestFit="1" customWidth="1"/>
    <col min="35" max="35" width="18.875" bestFit="1" customWidth="1"/>
    <col min="36" max="37" width="10.5" bestFit="1" customWidth="1"/>
    <col min="38" max="38" width="18.875" bestFit="1" customWidth="1"/>
    <col min="39" max="39" width="10.5" bestFit="1" customWidth="1"/>
    <col min="40" max="40" width="9.375" bestFit="1" customWidth="1"/>
    <col min="41" max="41" width="17" bestFit="1" customWidth="1"/>
    <col min="42" max="42" width="12" bestFit="1" customWidth="1"/>
    <col min="43" max="43" width="10.5" bestFit="1" customWidth="1"/>
    <col min="44" max="44" width="17" bestFit="1" customWidth="1"/>
    <col min="45" max="46" width="10.5" bestFit="1" customWidth="1"/>
    <col min="47" max="47" width="17" bestFit="1" customWidth="1"/>
    <col min="48" max="49" width="10.5" bestFit="1" customWidth="1"/>
    <col min="50" max="50" width="17" bestFit="1" customWidth="1"/>
    <col min="51" max="52" width="12" bestFit="1" customWidth="1"/>
  </cols>
  <sheetData>
    <row r="1" spans="1:73" ht="165.75" customHeight="1">
      <c r="A1" s="273" t="s">
        <v>554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4" t="s">
        <v>72</v>
      </c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</row>
    <row r="2" spans="1:73" ht="39.950000000000003" customHeight="1">
      <c r="A2" s="272" t="s">
        <v>74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</row>
    <row r="3" spans="1:73" ht="97.5" customHeight="1">
      <c r="A3" s="295" t="s">
        <v>18</v>
      </c>
      <c r="B3" s="278" t="s">
        <v>0</v>
      </c>
      <c r="C3" s="279"/>
      <c r="D3" s="280"/>
      <c r="E3" s="278" t="s">
        <v>75</v>
      </c>
      <c r="F3" s="279"/>
      <c r="G3" s="280"/>
      <c r="H3" s="278" t="s">
        <v>76</v>
      </c>
      <c r="I3" s="279"/>
      <c r="J3" s="280"/>
      <c r="K3" s="278" t="s">
        <v>77</v>
      </c>
      <c r="L3" s="279"/>
      <c r="M3" s="280"/>
      <c r="N3" s="278" t="s">
        <v>78</v>
      </c>
      <c r="O3" s="279"/>
      <c r="P3" s="280"/>
      <c r="Q3" s="278" t="s">
        <v>79</v>
      </c>
      <c r="R3" s="279"/>
      <c r="S3" s="280"/>
      <c r="T3" s="278" t="s">
        <v>80</v>
      </c>
      <c r="U3" s="279"/>
      <c r="V3" s="280"/>
      <c r="W3" s="278" t="s">
        <v>81</v>
      </c>
      <c r="X3" s="279"/>
      <c r="Y3" s="280"/>
    </row>
    <row r="4" spans="1:73" ht="97.5" customHeight="1">
      <c r="A4" s="296"/>
      <c r="B4" s="36" t="s">
        <v>5</v>
      </c>
      <c r="C4" s="36" t="s">
        <v>82</v>
      </c>
      <c r="D4" s="205" t="s">
        <v>83</v>
      </c>
      <c r="E4" s="36" t="s">
        <v>5</v>
      </c>
      <c r="F4" s="36" t="s">
        <v>82</v>
      </c>
      <c r="G4" s="205" t="s">
        <v>83</v>
      </c>
      <c r="H4" s="36" t="s">
        <v>5</v>
      </c>
      <c r="I4" s="36" t="s">
        <v>82</v>
      </c>
      <c r="J4" s="205" t="s">
        <v>83</v>
      </c>
      <c r="K4" s="204" t="s">
        <v>5</v>
      </c>
      <c r="L4" s="36" t="s">
        <v>82</v>
      </c>
      <c r="M4" s="205" t="s">
        <v>83</v>
      </c>
      <c r="N4" s="36" t="s">
        <v>5</v>
      </c>
      <c r="O4" s="36" t="s">
        <v>82</v>
      </c>
      <c r="P4" s="36" t="s">
        <v>83</v>
      </c>
      <c r="Q4" s="36" t="s">
        <v>5</v>
      </c>
      <c r="R4" s="36" t="s">
        <v>82</v>
      </c>
      <c r="S4" s="36" t="s">
        <v>83</v>
      </c>
      <c r="T4" s="36" t="s">
        <v>5</v>
      </c>
      <c r="U4" s="36" t="s">
        <v>82</v>
      </c>
      <c r="V4" s="36" t="s">
        <v>83</v>
      </c>
      <c r="W4" s="36" t="s">
        <v>5</v>
      </c>
      <c r="X4" s="36" t="s">
        <v>82</v>
      </c>
      <c r="Y4" s="36" t="s">
        <v>83</v>
      </c>
    </row>
    <row r="5" spans="1:73" ht="111.95" customHeight="1">
      <c r="A5" s="5" t="s">
        <v>51</v>
      </c>
      <c r="B5" s="3">
        <f>SUM(E5,H5,K5,N5,Q5,T5,W5,B22,E22,H22,K22,N22,Q22,T22,W22)</f>
        <v>18069</v>
      </c>
      <c r="C5" s="3">
        <f t="shared" ref="C5:C16" si="0">SUM(F5,I5,L5,O5,R5,U5,X5,C22,F22,I22,L22,O22,R22,U22,X22)</f>
        <v>37326998</v>
      </c>
      <c r="D5" s="140">
        <f>IF(B5=0,0,((C5/B5)))</f>
        <v>2065.8031988488569</v>
      </c>
      <c r="E5" s="137">
        <v>11812</v>
      </c>
      <c r="F5" s="137">
        <v>13638007</v>
      </c>
      <c r="G5" s="188">
        <v>1155</v>
      </c>
      <c r="H5" s="137">
        <v>1150</v>
      </c>
      <c r="I5" s="137">
        <v>5225470</v>
      </c>
      <c r="J5" s="188">
        <v>4542</v>
      </c>
      <c r="K5" s="239">
        <v>6</v>
      </c>
      <c r="L5" s="153">
        <v>40491</v>
      </c>
      <c r="M5" s="143">
        <v>6235</v>
      </c>
      <c r="N5" s="143">
        <v>30</v>
      </c>
      <c r="O5" s="143">
        <v>286852</v>
      </c>
      <c r="P5" s="143">
        <v>9508</v>
      </c>
      <c r="Q5" s="143">
        <v>815</v>
      </c>
      <c r="R5" s="143">
        <v>900536</v>
      </c>
      <c r="S5" s="143">
        <v>1104</v>
      </c>
      <c r="T5" s="137">
        <v>2182</v>
      </c>
      <c r="U5" s="137">
        <v>3571406</v>
      </c>
      <c r="V5" s="138">
        <v>1637</v>
      </c>
      <c r="W5" s="137">
        <v>1055</v>
      </c>
      <c r="X5" s="137">
        <v>9940107</v>
      </c>
      <c r="Y5" s="138">
        <v>9424</v>
      </c>
      <c r="Z5" s="225">
        <f>E5+H5+K5+N5+Q5+T5+W5</f>
        <v>17050</v>
      </c>
      <c r="AA5" s="225">
        <f>F5+I5+L5+O5+R5+U5+X5</f>
        <v>33602869</v>
      </c>
      <c r="AE5" s="254"/>
      <c r="AF5" s="254"/>
      <c r="AG5" s="254"/>
      <c r="AH5" s="254"/>
      <c r="AI5" s="254"/>
      <c r="AJ5" s="254"/>
      <c r="AK5" s="254"/>
      <c r="AL5" s="254"/>
      <c r="AM5" s="254"/>
      <c r="AN5" s="254"/>
      <c r="AO5" s="254"/>
      <c r="AP5" s="254"/>
      <c r="AQ5" s="254"/>
      <c r="AR5" s="254"/>
      <c r="AS5" s="254"/>
      <c r="AT5" s="254"/>
      <c r="AU5" s="254"/>
      <c r="AV5" s="254"/>
      <c r="AW5" s="254"/>
      <c r="AX5" s="254"/>
      <c r="AY5" s="254"/>
      <c r="AZ5" s="254"/>
      <c r="BA5" s="254"/>
      <c r="BB5" s="222"/>
      <c r="BC5" s="222"/>
      <c r="BD5" s="222"/>
      <c r="BE5" s="222"/>
      <c r="BF5" s="222"/>
      <c r="BG5" s="222"/>
      <c r="BH5" s="222"/>
      <c r="BI5" s="222"/>
      <c r="BJ5" s="222"/>
      <c r="BK5" s="222"/>
      <c r="BL5" s="222"/>
      <c r="BM5" s="222"/>
      <c r="BN5" s="222"/>
      <c r="BO5" s="222"/>
      <c r="BP5" s="222"/>
      <c r="BQ5" s="222"/>
      <c r="BR5" s="222"/>
      <c r="BS5" s="222"/>
      <c r="BT5" s="222"/>
      <c r="BU5" s="222"/>
    </row>
    <row r="6" spans="1:73" ht="111.95" customHeight="1">
      <c r="A6" s="5" t="s">
        <v>52</v>
      </c>
      <c r="B6" s="3">
        <f t="shared" ref="B6:B9" si="1">SUM(E6,H6,K6,N6,Q6,T6,W6,B23,E23,H23,K23,N23,Q23,T23,W23)</f>
        <v>4658</v>
      </c>
      <c r="C6" s="3">
        <f t="shared" si="0"/>
        <v>17232691</v>
      </c>
      <c r="D6" s="140">
        <f t="shared" ref="D6:D17" si="2">IF(B6=0,0,((C6/B6)))</f>
        <v>3699.5901674538427</v>
      </c>
      <c r="E6" s="137">
        <v>2057</v>
      </c>
      <c r="F6" s="137">
        <v>4455768</v>
      </c>
      <c r="G6" s="188">
        <v>2167</v>
      </c>
      <c r="H6" s="137">
        <v>293</v>
      </c>
      <c r="I6" s="137">
        <v>1321042</v>
      </c>
      <c r="J6" s="188">
        <v>4506</v>
      </c>
      <c r="K6" s="240">
        <v>14</v>
      </c>
      <c r="L6" s="154">
        <v>51223</v>
      </c>
      <c r="M6" s="144">
        <v>3619</v>
      </c>
      <c r="N6" s="144">
        <v>22</v>
      </c>
      <c r="O6" s="144">
        <v>203678</v>
      </c>
      <c r="P6" s="155">
        <v>9414</v>
      </c>
      <c r="Q6" s="144">
        <v>385</v>
      </c>
      <c r="R6" s="144">
        <v>355078</v>
      </c>
      <c r="S6" s="144">
        <v>921</v>
      </c>
      <c r="T6" s="137">
        <v>337</v>
      </c>
      <c r="U6" s="137">
        <v>631245</v>
      </c>
      <c r="V6" s="138">
        <v>1871</v>
      </c>
      <c r="W6" s="137">
        <v>512</v>
      </c>
      <c r="X6" s="137">
        <v>6593368</v>
      </c>
      <c r="Y6" s="138">
        <v>12887</v>
      </c>
      <c r="Z6" s="225">
        <f t="shared" ref="Z6:AA16" si="3">E6+H6+K6+N6+Q6+T6+W6</f>
        <v>3620</v>
      </c>
      <c r="AA6" s="225">
        <f t="shared" si="3"/>
        <v>13611402</v>
      </c>
      <c r="AE6" s="254"/>
      <c r="AF6" s="254"/>
      <c r="AG6" s="254"/>
      <c r="AH6" s="254"/>
      <c r="AI6" s="254"/>
      <c r="AJ6" s="254"/>
      <c r="AK6" s="254"/>
      <c r="AL6" s="254"/>
      <c r="AM6" s="254"/>
      <c r="AN6" s="254"/>
      <c r="AO6" s="254"/>
      <c r="AP6" s="254"/>
      <c r="AQ6" s="254"/>
      <c r="AR6" s="254"/>
      <c r="AS6" s="254"/>
      <c r="AT6" s="254"/>
      <c r="AU6" s="254"/>
      <c r="AV6" s="254"/>
      <c r="AW6" s="254"/>
      <c r="AX6" s="254"/>
      <c r="AY6" s="254"/>
      <c r="AZ6" s="254"/>
      <c r="BA6" s="255"/>
    </row>
    <row r="7" spans="1:73" ht="111.95" customHeight="1">
      <c r="A7" s="5" t="s">
        <v>53</v>
      </c>
      <c r="B7" s="3">
        <f>SUM(E7,H7,K7,N7,Q7,T7,W7,B24,E24,H24,K24,N24,Q24,T24,W24)</f>
        <v>7535</v>
      </c>
      <c r="C7" s="3">
        <f t="shared" si="0"/>
        <v>26958608</v>
      </c>
      <c r="D7" s="140">
        <f t="shared" si="2"/>
        <v>3577.7847378898473</v>
      </c>
      <c r="E7" s="137">
        <v>2572</v>
      </c>
      <c r="F7" s="137">
        <v>4388147</v>
      </c>
      <c r="G7" s="188">
        <v>1706</v>
      </c>
      <c r="H7" s="137">
        <v>1217</v>
      </c>
      <c r="I7" s="137">
        <v>6095242</v>
      </c>
      <c r="J7" s="188">
        <v>5010</v>
      </c>
      <c r="K7" s="240">
        <v>5</v>
      </c>
      <c r="L7" s="154">
        <v>19996</v>
      </c>
      <c r="M7" s="144">
        <v>4399</v>
      </c>
      <c r="N7" s="144">
        <v>33</v>
      </c>
      <c r="O7" s="144">
        <v>299275</v>
      </c>
      <c r="P7" s="155">
        <v>9100</v>
      </c>
      <c r="Q7" s="144">
        <v>256</v>
      </c>
      <c r="R7" s="144">
        <v>302927</v>
      </c>
      <c r="S7" s="144">
        <v>1185</v>
      </c>
      <c r="T7" s="137">
        <v>1409</v>
      </c>
      <c r="U7" s="137">
        <v>2213652</v>
      </c>
      <c r="V7" s="138">
        <v>1571</v>
      </c>
      <c r="W7" s="137">
        <v>758</v>
      </c>
      <c r="X7" s="137">
        <v>8970776</v>
      </c>
      <c r="Y7" s="138">
        <v>11832</v>
      </c>
      <c r="Z7" s="225">
        <f t="shared" si="3"/>
        <v>6250</v>
      </c>
      <c r="AA7" s="225">
        <f t="shared" si="3"/>
        <v>22290015</v>
      </c>
      <c r="AE7" s="254"/>
      <c r="AF7" s="254"/>
      <c r="AG7" s="254"/>
      <c r="AH7" s="254"/>
      <c r="AI7" s="254"/>
      <c r="AJ7" s="254"/>
      <c r="AK7" s="254"/>
      <c r="AL7" s="254"/>
      <c r="AM7" s="254"/>
      <c r="AN7" s="254"/>
      <c r="AO7" s="254"/>
      <c r="AP7" s="254"/>
      <c r="AQ7" s="254"/>
      <c r="AR7" s="254"/>
      <c r="AS7" s="254"/>
      <c r="AT7" s="254"/>
      <c r="AU7" s="254"/>
      <c r="AV7" s="254"/>
      <c r="AW7" s="254"/>
      <c r="AX7" s="254"/>
      <c r="AY7" s="254"/>
      <c r="AZ7" s="254"/>
      <c r="BA7" s="255"/>
    </row>
    <row r="8" spans="1:73" ht="111.95" customHeight="1">
      <c r="A8" s="5" t="s">
        <v>54</v>
      </c>
      <c r="B8" s="3">
        <f t="shared" si="1"/>
        <v>2398</v>
      </c>
      <c r="C8" s="3">
        <f t="shared" si="0"/>
        <v>5688917</v>
      </c>
      <c r="D8" s="140">
        <f t="shared" si="2"/>
        <v>2372.3590492076733</v>
      </c>
      <c r="E8" s="137">
        <v>94</v>
      </c>
      <c r="F8" s="137">
        <v>435092</v>
      </c>
      <c r="G8" s="188">
        <v>4625</v>
      </c>
      <c r="H8" s="137">
        <v>55</v>
      </c>
      <c r="I8" s="137">
        <v>288212</v>
      </c>
      <c r="J8" s="188">
        <v>5233</v>
      </c>
      <c r="K8" s="240">
        <v>0</v>
      </c>
      <c r="L8" s="154">
        <v>1806</v>
      </c>
      <c r="M8" s="155">
        <v>3961</v>
      </c>
      <c r="N8" s="144">
        <v>58</v>
      </c>
      <c r="O8" s="144">
        <v>545623</v>
      </c>
      <c r="P8" s="144">
        <v>9434</v>
      </c>
      <c r="Q8" s="144">
        <v>138</v>
      </c>
      <c r="R8" s="144">
        <v>196860</v>
      </c>
      <c r="S8" s="144">
        <v>1423</v>
      </c>
      <c r="T8" s="137">
        <v>565</v>
      </c>
      <c r="U8" s="137">
        <v>1156985</v>
      </c>
      <c r="V8" s="138">
        <v>2047</v>
      </c>
      <c r="W8" s="137">
        <v>360</v>
      </c>
      <c r="X8" s="137">
        <v>473019</v>
      </c>
      <c r="Y8" s="138">
        <v>1315</v>
      </c>
      <c r="Z8" s="225">
        <f t="shared" si="3"/>
        <v>1270</v>
      </c>
      <c r="AA8" s="225">
        <f t="shared" si="3"/>
        <v>3097597</v>
      </c>
      <c r="AE8" s="254"/>
      <c r="AF8" s="254"/>
      <c r="AG8" s="254"/>
      <c r="AH8" s="254"/>
      <c r="AI8" s="254"/>
      <c r="AJ8" s="254"/>
      <c r="AK8" s="254"/>
      <c r="AL8" s="254"/>
      <c r="AM8" s="254"/>
      <c r="AN8" s="254"/>
      <c r="AO8" s="254"/>
      <c r="AP8" s="254"/>
      <c r="AQ8" s="254"/>
      <c r="AR8" s="254"/>
      <c r="AS8" s="254"/>
      <c r="AT8" s="254"/>
      <c r="AU8" s="254"/>
      <c r="AV8" s="254"/>
      <c r="AW8" s="254"/>
      <c r="AX8" s="254"/>
      <c r="AY8" s="254"/>
      <c r="AZ8" s="254"/>
      <c r="BA8" s="255"/>
    </row>
    <row r="9" spans="1:73" ht="111.95" customHeight="1">
      <c r="A9" s="5" t="s">
        <v>55</v>
      </c>
      <c r="B9" s="3">
        <f t="shared" si="1"/>
        <v>774</v>
      </c>
      <c r="C9" s="3">
        <f t="shared" si="0"/>
        <v>3044510</v>
      </c>
      <c r="D9" s="140">
        <f t="shared" si="2"/>
        <v>3933.4754521963823</v>
      </c>
      <c r="E9" s="137">
        <v>233</v>
      </c>
      <c r="F9" s="137">
        <v>928497</v>
      </c>
      <c r="G9" s="188">
        <v>3992</v>
      </c>
      <c r="H9" s="137">
        <v>2</v>
      </c>
      <c r="I9" s="137">
        <v>4136</v>
      </c>
      <c r="J9" s="188">
        <v>2553</v>
      </c>
      <c r="K9" s="240">
        <v>1</v>
      </c>
      <c r="L9" s="154">
        <v>10205</v>
      </c>
      <c r="M9" s="144">
        <v>9813</v>
      </c>
      <c r="N9" s="144">
        <v>42</v>
      </c>
      <c r="O9" s="144">
        <v>361056</v>
      </c>
      <c r="P9" s="144">
        <v>8620</v>
      </c>
      <c r="Q9" s="144">
        <v>138</v>
      </c>
      <c r="R9" s="144">
        <v>177930</v>
      </c>
      <c r="S9" s="144">
        <v>1291</v>
      </c>
      <c r="T9" s="137">
        <v>1</v>
      </c>
      <c r="U9" s="137">
        <v>1301</v>
      </c>
      <c r="V9" s="138">
        <v>1538</v>
      </c>
      <c r="W9" s="137">
        <v>23</v>
      </c>
      <c r="X9" s="137">
        <v>73265</v>
      </c>
      <c r="Y9" s="138">
        <v>3133</v>
      </c>
      <c r="Z9" s="225">
        <f t="shared" si="3"/>
        <v>440</v>
      </c>
      <c r="AA9" s="225">
        <f t="shared" si="3"/>
        <v>1556390</v>
      </c>
      <c r="AE9" s="254"/>
      <c r="AF9" s="254"/>
      <c r="AG9" s="254"/>
      <c r="AH9" s="254"/>
      <c r="AI9" s="254"/>
      <c r="AJ9" s="254"/>
      <c r="AK9" s="254"/>
      <c r="AL9" s="254"/>
      <c r="AM9" s="254"/>
      <c r="AN9" s="254"/>
      <c r="AO9" s="254"/>
      <c r="AP9" s="254"/>
      <c r="AQ9" s="254"/>
      <c r="AR9" s="254"/>
      <c r="AS9" s="254"/>
      <c r="AT9" s="254"/>
      <c r="AU9" s="254"/>
      <c r="AV9" s="254"/>
      <c r="AW9" s="254"/>
      <c r="AX9" s="254"/>
      <c r="AY9" s="254"/>
      <c r="AZ9" s="254"/>
      <c r="BA9" s="255"/>
    </row>
    <row r="10" spans="1:73" ht="111.95" customHeight="1">
      <c r="A10" s="5" t="s">
        <v>56</v>
      </c>
      <c r="B10" s="3">
        <f>SUM(E10,H10,K10,N10,Q10,T10,W10,B27,E27,H27,K27,N27,Q27,T27,W27)</f>
        <v>1658</v>
      </c>
      <c r="C10" s="3">
        <f t="shared" si="0"/>
        <v>4447087</v>
      </c>
      <c r="D10" s="140">
        <f t="shared" si="2"/>
        <v>2682.1996381182148</v>
      </c>
      <c r="E10" s="137">
        <v>495</v>
      </c>
      <c r="F10" s="137">
        <v>1367276</v>
      </c>
      <c r="G10" s="188">
        <v>2762</v>
      </c>
      <c r="H10" s="137">
        <v>0</v>
      </c>
      <c r="I10" s="137">
        <v>130</v>
      </c>
      <c r="J10" s="188">
        <v>3611</v>
      </c>
      <c r="K10" s="241">
        <v>253</v>
      </c>
      <c r="L10" s="154">
        <v>889032</v>
      </c>
      <c r="M10" s="144">
        <v>3517</v>
      </c>
      <c r="N10" s="144">
        <v>18</v>
      </c>
      <c r="O10" s="144">
        <v>138521</v>
      </c>
      <c r="P10" s="144">
        <v>7901</v>
      </c>
      <c r="Q10" s="144">
        <v>524</v>
      </c>
      <c r="R10" s="144">
        <v>600830</v>
      </c>
      <c r="S10" s="144">
        <v>1147</v>
      </c>
      <c r="T10" s="137">
        <v>8</v>
      </c>
      <c r="U10" s="137">
        <v>10478</v>
      </c>
      <c r="V10" s="138">
        <v>1252</v>
      </c>
      <c r="W10" s="137">
        <v>226</v>
      </c>
      <c r="X10" s="137">
        <v>791701</v>
      </c>
      <c r="Y10" s="138">
        <v>3509</v>
      </c>
      <c r="Z10" s="225">
        <f t="shared" si="3"/>
        <v>1524</v>
      </c>
      <c r="AA10" s="225">
        <f t="shared" si="3"/>
        <v>3797968</v>
      </c>
      <c r="AE10" s="254"/>
      <c r="AF10" s="254"/>
      <c r="AG10" s="254"/>
      <c r="AH10" s="254"/>
      <c r="AI10" s="254"/>
      <c r="AJ10" s="254"/>
      <c r="AK10" s="254"/>
      <c r="AL10" s="254"/>
      <c r="AM10" s="254"/>
      <c r="AN10" s="254"/>
      <c r="AO10" s="254"/>
      <c r="AP10" s="254"/>
      <c r="AQ10" s="254"/>
      <c r="AR10" s="254"/>
      <c r="AS10" s="254"/>
      <c r="AT10" s="254"/>
      <c r="AU10" s="254"/>
      <c r="AV10" s="254"/>
      <c r="AW10" s="254"/>
      <c r="AX10" s="254"/>
      <c r="AY10" s="254"/>
      <c r="AZ10" s="254"/>
      <c r="BA10" s="255"/>
    </row>
    <row r="11" spans="1:73" ht="111.95" customHeight="1">
      <c r="A11" s="5" t="s">
        <v>57</v>
      </c>
      <c r="B11" s="3">
        <f>SUM(E11,H11,K11,N11,Q11,T11,W11,B28,E28,H28,K28,N28,Q28,T28,W28)</f>
        <v>4189</v>
      </c>
      <c r="C11" s="3">
        <f t="shared" si="0"/>
        <v>12590948</v>
      </c>
      <c r="D11" s="140">
        <f t="shared" si="2"/>
        <v>3005.7168775364048</v>
      </c>
      <c r="E11" s="137">
        <v>2171</v>
      </c>
      <c r="F11" s="137">
        <v>5632786</v>
      </c>
      <c r="G11" s="188">
        <v>2594</v>
      </c>
      <c r="H11" s="137">
        <v>1</v>
      </c>
      <c r="I11" s="137">
        <v>1731</v>
      </c>
      <c r="J11" s="188">
        <v>3316</v>
      </c>
      <c r="K11" s="241">
        <v>449</v>
      </c>
      <c r="L11" s="154">
        <v>1971664</v>
      </c>
      <c r="M11" s="144">
        <v>4390</v>
      </c>
      <c r="N11" s="144">
        <v>169</v>
      </c>
      <c r="O11" s="144">
        <v>1882144</v>
      </c>
      <c r="P11" s="155">
        <v>11152</v>
      </c>
      <c r="Q11" s="144">
        <v>1059</v>
      </c>
      <c r="R11" s="144">
        <v>1600294</v>
      </c>
      <c r="S11" s="144">
        <v>1510</v>
      </c>
      <c r="T11" s="137">
        <v>1</v>
      </c>
      <c r="U11" s="137">
        <v>1199</v>
      </c>
      <c r="V11" s="138">
        <v>1448</v>
      </c>
      <c r="W11" s="137">
        <v>117</v>
      </c>
      <c r="X11" s="137">
        <v>562361</v>
      </c>
      <c r="Y11" s="138">
        <v>4789</v>
      </c>
      <c r="Z11" s="225">
        <f t="shared" si="3"/>
        <v>3967</v>
      </c>
      <c r="AA11" s="225">
        <f t="shared" si="3"/>
        <v>11652179</v>
      </c>
      <c r="AE11" s="254"/>
      <c r="AF11" s="254"/>
      <c r="AG11" s="254"/>
      <c r="AH11" s="254"/>
      <c r="AI11" s="254"/>
      <c r="AJ11" s="254"/>
      <c r="AK11" s="254"/>
      <c r="AL11" s="254"/>
      <c r="AM11" s="254"/>
      <c r="AN11" s="254"/>
      <c r="AO11" s="254"/>
      <c r="AP11" s="254"/>
      <c r="AQ11" s="254"/>
      <c r="AR11" s="254"/>
      <c r="AS11" s="254"/>
      <c r="AT11" s="254"/>
      <c r="AU11" s="254"/>
      <c r="AV11" s="254"/>
      <c r="AW11" s="254"/>
      <c r="AX11" s="254"/>
      <c r="AY11" s="254"/>
      <c r="AZ11" s="254"/>
      <c r="BA11" s="255"/>
    </row>
    <row r="12" spans="1:73" ht="111.95" customHeight="1">
      <c r="A12" s="5" t="s">
        <v>58</v>
      </c>
      <c r="B12" s="3">
        <f t="shared" ref="B12:B16" si="4">SUM(E12,H12,K12,N12,Q12,T12,W12,B29,E29,H29,K29,N29,Q29,T29,W29)</f>
        <v>10178</v>
      </c>
      <c r="C12" s="3">
        <f t="shared" si="0"/>
        <v>27149949</v>
      </c>
      <c r="D12" s="140">
        <f t="shared" si="2"/>
        <v>2667.513165651405</v>
      </c>
      <c r="E12" s="137">
        <v>4839</v>
      </c>
      <c r="F12" s="137">
        <v>9065245</v>
      </c>
      <c r="G12" s="188">
        <v>1873</v>
      </c>
      <c r="H12" s="137">
        <v>24</v>
      </c>
      <c r="I12" s="137">
        <v>99494</v>
      </c>
      <c r="J12" s="188">
        <v>4232</v>
      </c>
      <c r="K12" s="241">
        <v>1768</v>
      </c>
      <c r="L12" s="209">
        <v>10087142</v>
      </c>
      <c r="M12" s="155">
        <v>5706</v>
      </c>
      <c r="N12" s="144">
        <v>159</v>
      </c>
      <c r="O12" s="144">
        <v>1838567</v>
      </c>
      <c r="P12" s="155">
        <v>11590</v>
      </c>
      <c r="Q12" s="144">
        <v>2557</v>
      </c>
      <c r="R12" s="144">
        <v>3366400</v>
      </c>
      <c r="S12" s="144">
        <v>1316</v>
      </c>
      <c r="T12" s="137">
        <v>4</v>
      </c>
      <c r="U12" s="137">
        <v>4582</v>
      </c>
      <c r="V12" s="138">
        <v>1236</v>
      </c>
      <c r="W12" s="137">
        <v>149</v>
      </c>
      <c r="X12" s="137">
        <v>935528</v>
      </c>
      <c r="Y12" s="138">
        <v>6289</v>
      </c>
      <c r="Z12" s="225">
        <f t="shared" si="3"/>
        <v>9500</v>
      </c>
      <c r="AA12" s="225">
        <f t="shared" si="3"/>
        <v>25396958</v>
      </c>
      <c r="AE12" s="254"/>
      <c r="AF12" s="254"/>
      <c r="AG12" s="254"/>
      <c r="AH12" s="254"/>
      <c r="AI12" s="254"/>
      <c r="AJ12" s="254"/>
      <c r="AK12" s="254"/>
      <c r="AL12" s="254"/>
      <c r="AM12" s="254"/>
      <c r="AN12" s="254"/>
      <c r="AO12" s="254"/>
      <c r="AP12" s="254"/>
      <c r="AQ12" s="254"/>
      <c r="AR12" s="254"/>
      <c r="AS12" s="254"/>
      <c r="AT12" s="254"/>
      <c r="AU12" s="254"/>
      <c r="AV12" s="254"/>
      <c r="AW12" s="254"/>
      <c r="AX12" s="254"/>
      <c r="AY12" s="254"/>
      <c r="AZ12" s="254"/>
      <c r="BA12" s="255"/>
    </row>
    <row r="13" spans="1:73" ht="111.95" customHeight="1">
      <c r="A13" s="5" t="s">
        <v>59</v>
      </c>
      <c r="B13" s="3">
        <f t="shared" si="4"/>
        <v>12915</v>
      </c>
      <c r="C13" s="3">
        <f t="shared" si="0"/>
        <v>28173972</v>
      </c>
      <c r="D13" s="140">
        <f t="shared" si="2"/>
        <v>2181.4922183507551</v>
      </c>
      <c r="E13" s="137">
        <v>8196</v>
      </c>
      <c r="F13" s="137">
        <v>12639678</v>
      </c>
      <c r="G13" s="188">
        <v>1542</v>
      </c>
      <c r="H13" s="137">
        <v>1148</v>
      </c>
      <c r="I13" s="137">
        <v>5893695</v>
      </c>
      <c r="J13" s="188">
        <v>5133</v>
      </c>
      <c r="K13" s="241">
        <v>907</v>
      </c>
      <c r="L13" s="154">
        <v>5462277</v>
      </c>
      <c r="M13" s="144">
        <v>6020</v>
      </c>
      <c r="N13" s="144">
        <v>30</v>
      </c>
      <c r="O13" s="144">
        <v>368994</v>
      </c>
      <c r="P13" s="155">
        <v>12334</v>
      </c>
      <c r="Q13" s="144">
        <v>1766</v>
      </c>
      <c r="R13" s="144">
        <v>1682857</v>
      </c>
      <c r="S13" s="144">
        <v>953</v>
      </c>
      <c r="T13" s="137">
        <v>77</v>
      </c>
      <c r="U13" s="137">
        <v>182420</v>
      </c>
      <c r="V13" s="138">
        <v>2372</v>
      </c>
      <c r="W13" s="137">
        <v>78</v>
      </c>
      <c r="X13" s="137">
        <v>255760</v>
      </c>
      <c r="Y13" s="138">
        <v>3296</v>
      </c>
      <c r="Z13" s="225">
        <f t="shared" si="3"/>
        <v>12202</v>
      </c>
      <c r="AA13" s="225">
        <f t="shared" si="3"/>
        <v>26485681</v>
      </c>
      <c r="AE13" s="254"/>
      <c r="AF13" s="254"/>
      <c r="AG13" s="254"/>
      <c r="AH13" s="254"/>
      <c r="AI13" s="254"/>
      <c r="AJ13" s="254"/>
      <c r="AK13" s="254"/>
      <c r="AL13" s="254"/>
      <c r="AM13" s="254"/>
      <c r="AN13" s="254"/>
      <c r="AO13" s="254"/>
      <c r="AP13" s="254"/>
      <c r="AQ13" s="254"/>
      <c r="AR13" s="254"/>
      <c r="AS13" s="254"/>
      <c r="AT13" s="254"/>
      <c r="AU13" s="254"/>
      <c r="AV13" s="254"/>
      <c r="AW13" s="254"/>
      <c r="AX13" s="254"/>
      <c r="AY13" s="254"/>
      <c r="AZ13" s="254"/>
      <c r="BA13" s="255"/>
    </row>
    <row r="14" spans="1:73" ht="111.95" customHeight="1">
      <c r="A14" s="5" t="s">
        <v>60</v>
      </c>
      <c r="B14" s="3">
        <f t="shared" si="4"/>
        <v>14974</v>
      </c>
      <c r="C14" s="3">
        <f t="shared" si="0"/>
        <v>29716446</v>
      </c>
      <c r="D14" s="140">
        <f t="shared" si="2"/>
        <v>1984.5362628556163</v>
      </c>
      <c r="E14" s="137">
        <v>9738</v>
      </c>
      <c r="F14" s="137">
        <v>11995192</v>
      </c>
      <c r="G14" s="188">
        <v>1232</v>
      </c>
      <c r="H14" s="137">
        <v>2157</v>
      </c>
      <c r="I14" s="137">
        <v>10219373</v>
      </c>
      <c r="J14" s="188">
        <v>4739</v>
      </c>
      <c r="K14" s="241">
        <v>277</v>
      </c>
      <c r="L14" s="154">
        <v>1639598</v>
      </c>
      <c r="M14" s="144">
        <v>5920</v>
      </c>
      <c r="N14" s="144">
        <v>40</v>
      </c>
      <c r="O14" s="144">
        <v>396059</v>
      </c>
      <c r="P14" s="155">
        <v>10020</v>
      </c>
      <c r="Q14" s="144">
        <v>1300</v>
      </c>
      <c r="R14" s="144">
        <v>1631279</v>
      </c>
      <c r="S14" s="144">
        <v>1255</v>
      </c>
      <c r="T14" s="137">
        <v>96</v>
      </c>
      <c r="U14" s="137">
        <v>228989</v>
      </c>
      <c r="V14" s="138">
        <v>2382</v>
      </c>
      <c r="W14" s="137">
        <v>192</v>
      </c>
      <c r="X14" s="137">
        <v>545265</v>
      </c>
      <c r="Y14" s="138">
        <v>2841</v>
      </c>
      <c r="Z14" s="225">
        <f t="shared" si="3"/>
        <v>13800</v>
      </c>
      <c r="AA14" s="225">
        <f t="shared" si="3"/>
        <v>26655755</v>
      </c>
      <c r="AE14" s="254"/>
      <c r="AF14" s="254"/>
      <c r="AG14" s="254"/>
      <c r="AH14" s="254"/>
      <c r="AI14" s="254"/>
      <c r="AJ14" s="254"/>
      <c r="AK14" s="254"/>
      <c r="AL14" s="254"/>
      <c r="AM14" s="254"/>
      <c r="AN14" s="254"/>
      <c r="AO14" s="254"/>
      <c r="AP14" s="254"/>
      <c r="AQ14" s="254"/>
      <c r="AR14" s="254"/>
      <c r="AS14" s="254"/>
      <c r="AT14" s="254"/>
      <c r="AU14" s="254"/>
      <c r="AV14" s="254"/>
      <c r="AW14" s="254"/>
      <c r="AX14" s="254"/>
      <c r="AY14" s="254"/>
      <c r="AZ14" s="254"/>
      <c r="BA14" s="255"/>
    </row>
    <row r="15" spans="1:73" ht="111.95" customHeight="1">
      <c r="A15" s="5" t="s">
        <v>61</v>
      </c>
      <c r="B15" s="3">
        <f t="shared" si="4"/>
        <v>28679</v>
      </c>
      <c r="C15" s="3">
        <f t="shared" si="0"/>
        <v>44588894</v>
      </c>
      <c r="D15" s="140">
        <f t="shared" si="2"/>
        <v>1554.7576275323408</v>
      </c>
      <c r="E15" s="137">
        <v>23260</v>
      </c>
      <c r="F15" s="137">
        <v>28559870</v>
      </c>
      <c r="G15" s="188">
        <v>1228</v>
      </c>
      <c r="H15" s="137">
        <v>915</v>
      </c>
      <c r="I15" s="137">
        <v>5630143</v>
      </c>
      <c r="J15" s="188">
        <v>6155</v>
      </c>
      <c r="K15" s="241">
        <v>22</v>
      </c>
      <c r="L15" s="154">
        <v>146941</v>
      </c>
      <c r="M15" s="144">
        <v>6555</v>
      </c>
      <c r="N15" s="144">
        <v>31</v>
      </c>
      <c r="O15" s="144">
        <v>293900</v>
      </c>
      <c r="P15" s="144">
        <v>9352</v>
      </c>
      <c r="Q15" s="144">
        <v>2170</v>
      </c>
      <c r="R15" s="144">
        <v>3374039</v>
      </c>
      <c r="S15" s="144">
        <v>1555</v>
      </c>
      <c r="T15" s="137">
        <v>379</v>
      </c>
      <c r="U15" s="137">
        <v>951302</v>
      </c>
      <c r="V15" s="138">
        <v>2512</v>
      </c>
      <c r="W15" s="137">
        <v>184</v>
      </c>
      <c r="X15" s="137">
        <v>542866</v>
      </c>
      <c r="Y15" s="138">
        <v>2957</v>
      </c>
      <c r="Z15" s="225">
        <f t="shared" si="3"/>
        <v>26961</v>
      </c>
      <c r="AA15" s="225">
        <f t="shared" si="3"/>
        <v>39499061</v>
      </c>
      <c r="AE15" s="254"/>
      <c r="AF15" s="254"/>
      <c r="AG15" s="254"/>
      <c r="AH15" s="254"/>
      <c r="AI15" s="254"/>
      <c r="AJ15" s="254"/>
      <c r="AK15" s="254"/>
      <c r="AL15" s="254"/>
      <c r="AM15" s="254"/>
      <c r="AN15" s="254"/>
      <c r="AO15" s="254"/>
      <c r="AP15" s="254"/>
      <c r="AQ15" s="254"/>
      <c r="AR15" s="254"/>
      <c r="AS15" s="254"/>
      <c r="AT15" s="254"/>
      <c r="AU15" s="254"/>
      <c r="AV15" s="254"/>
      <c r="AW15" s="254"/>
      <c r="AX15" s="254"/>
      <c r="AY15" s="254"/>
      <c r="AZ15" s="254"/>
      <c r="BA15" s="255"/>
    </row>
    <row r="16" spans="1:73" ht="111.95" customHeight="1">
      <c r="A16" s="5" t="s">
        <v>62</v>
      </c>
      <c r="B16" s="3">
        <f t="shared" si="4"/>
        <v>18831</v>
      </c>
      <c r="C16" s="3">
        <f t="shared" si="0"/>
        <v>29330696</v>
      </c>
      <c r="D16" s="140">
        <f t="shared" si="2"/>
        <v>1557.5750623971112</v>
      </c>
      <c r="E16" s="137">
        <v>15145</v>
      </c>
      <c r="F16" s="137">
        <v>17482982</v>
      </c>
      <c r="G16" s="188">
        <v>1154</v>
      </c>
      <c r="H16" s="137">
        <v>373</v>
      </c>
      <c r="I16" s="137">
        <v>2437010</v>
      </c>
      <c r="J16" s="190">
        <v>6527</v>
      </c>
      <c r="K16" s="242">
        <v>6</v>
      </c>
      <c r="L16" s="156">
        <v>33121</v>
      </c>
      <c r="M16" s="145">
        <v>5154</v>
      </c>
      <c r="N16" s="145">
        <v>21</v>
      </c>
      <c r="O16" s="145">
        <v>204296</v>
      </c>
      <c r="P16" s="145">
        <v>9742</v>
      </c>
      <c r="Q16" s="145">
        <v>584</v>
      </c>
      <c r="R16" s="146">
        <v>787261</v>
      </c>
      <c r="S16" s="145">
        <v>1347</v>
      </c>
      <c r="T16" s="137">
        <v>1678</v>
      </c>
      <c r="U16" s="137">
        <v>4302872</v>
      </c>
      <c r="V16" s="152">
        <v>2564</v>
      </c>
      <c r="W16" s="137">
        <v>76</v>
      </c>
      <c r="X16" s="137">
        <v>357116</v>
      </c>
      <c r="Y16" s="152">
        <v>4697</v>
      </c>
      <c r="Z16" s="225">
        <f t="shared" si="3"/>
        <v>17883</v>
      </c>
      <c r="AA16" s="225">
        <f t="shared" si="3"/>
        <v>25604658</v>
      </c>
      <c r="AE16" s="254"/>
      <c r="AF16" s="254"/>
      <c r="AG16" s="254"/>
      <c r="AH16" s="254"/>
      <c r="AI16" s="254"/>
      <c r="AJ16" s="254"/>
      <c r="AK16" s="254"/>
      <c r="AL16" s="254"/>
      <c r="AM16" s="254"/>
      <c r="AN16" s="254"/>
      <c r="AO16" s="254"/>
      <c r="AP16" s="254"/>
      <c r="AQ16" s="254"/>
      <c r="AR16" s="254"/>
      <c r="AS16" s="254"/>
      <c r="AT16" s="254"/>
      <c r="AU16" s="254"/>
      <c r="AV16" s="254"/>
      <c r="AW16" s="254"/>
      <c r="AX16" s="254"/>
      <c r="AY16" s="254"/>
      <c r="AZ16" s="254"/>
      <c r="BA16" s="255"/>
    </row>
    <row r="17" spans="1:51" ht="111.95" customHeight="1">
      <c r="A17" s="23" t="s">
        <v>64</v>
      </c>
      <c r="B17" s="244">
        <f>SUM(B5:B16)</f>
        <v>124858</v>
      </c>
      <c r="C17" s="245">
        <f>SUM(C5:C16)</f>
        <v>266249716</v>
      </c>
      <c r="D17" s="257">
        <f t="shared" si="2"/>
        <v>2132.4201572986913</v>
      </c>
      <c r="E17" s="256">
        <f>SUM(E5:E16)</f>
        <v>80612</v>
      </c>
      <c r="F17" s="256">
        <f>SUM(F5:F16)</f>
        <v>110588540</v>
      </c>
      <c r="G17" s="189">
        <f t="shared" ref="G17" si="5">IF(E17=0,0,((F17/E17)))</f>
        <v>1371.8620056567261</v>
      </c>
      <c r="H17" s="256">
        <f t="shared" ref="H17:W17" si="6">SUM(H5:H16)</f>
        <v>7335</v>
      </c>
      <c r="I17" s="256">
        <f>SUM(I5:I16)</f>
        <v>37215678</v>
      </c>
      <c r="J17" s="189">
        <f t="shared" ref="J17" si="7">IF(H17=0,0,((I17/H17)))</f>
        <v>5073.7120654396731</v>
      </c>
      <c r="K17" s="256">
        <f>SUM(K5:K16)</f>
        <v>3708</v>
      </c>
      <c r="L17" s="256">
        <f>SUM(L5:L16)</f>
        <v>20353496</v>
      </c>
      <c r="M17" s="257">
        <f t="shared" ref="M17" si="8">IF(K17=0,0,((L17/K17)))</f>
        <v>5489.0765911542612</v>
      </c>
      <c r="N17" s="258">
        <f>SUM(N5:N16)</f>
        <v>653</v>
      </c>
      <c r="O17" s="258">
        <f>SUM(O5:O16)</f>
        <v>6818965</v>
      </c>
      <c r="P17" s="257">
        <f>IF(N17=0,0,((O17/N17)))-1</f>
        <v>10441.519142419602</v>
      </c>
      <c r="Q17" s="256">
        <f>SUM(Q5:Q16)</f>
        <v>11692</v>
      </c>
      <c r="R17" s="256">
        <f>SUM(R5:R16)</f>
        <v>14976291</v>
      </c>
      <c r="S17" s="257">
        <f t="shared" ref="S17" si="9">IF(Q17=0,0,((R17/Q17)))</f>
        <v>1280.9007013342457</v>
      </c>
      <c r="T17" s="256">
        <f>SUM(T5:T16)</f>
        <v>6737</v>
      </c>
      <c r="U17" s="256">
        <f>SUM(U5:U16)</f>
        <v>13256431</v>
      </c>
      <c r="V17" s="257">
        <f t="shared" ref="V17" si="10">IF(T17=0,0,((U17/T17)))</f>
        <v>1967.705358468161</v>
      </c>
      <c r="W17" s="256">
        <f t="shared" si="6"/>
        <v>3730</v>
      </c>
      <c r="X17" s="256">
        <f>SUM(X5:X16)</f>
        <v>30041132</v>
      </c>
      <c r="Y17" s="257">
        <f t="shared" ref="Y17" si="11">IF(W17=0,0,((X17/W17)))</f>
        <v>8053.922788203753</v>
      </c>
      <c r="Z17" s="226">
        <f>SUM(Z5:Z16)</f>
        <v>114467</v>
      </c>
      <c r="AA17" s="226">
        <f>SUM(AA5:AA16)</f>
        <v>233250533</v>
      </c>
      <c r="AE17" s="254"/>
      <c r="AF17" s="254"/>
      <c r="AG17" s="254"/>
      <c r="AH17" s="254"/>
      <c r="AI17" s="254"/>
      <c r="AJ17" s="254"/>
      <c r="AK17" s="254"/>
      <c r="AL17" s="254"/>
      <c r="AM17" s="254"/>
      <c r="AN17" s="254"/>
      <c r="AO17" s="254"/>
      <c r="AP17" s="254"/>
      <c r="AQ17" s="254"/>
      <c r="AR17" s="254"/>
      <c r="AS17" s="254"/>
      <c r="AT17" s="254"/>
      <c r="AU17" s="254"/>
      <c r="AV17" s="254"/>
      <c r="AW17" s="254"/>
      <c r="AX17" s="254"/>
      <c r="AY17" s="254"/>
    </row>
    <row r="18" spans="1:51" ht="165.75" customHeight="1">
      <c r="A18" s="304" t="s">
        <v>555</v>
      </c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5" t="s">
        <v>73</v>
      </c>
      <c r="O18" s="305"/>
      <c r="P18" s="305"/>
      <c r="Q18" s="305"/>
      <c r="R18" s="305"/>
      <c r="S18" s="305"/>
      <c r="T18" s="305"/>
      <c r="U18" s="305"/>
      <c r="V18" s="305"/>
      <c r="W18" s="305"/>
      <c r="X18" s="305"/>
      <c r="Y18" s="305"/>
      <c r="AE18" s="254"/>
      <c r="AF18" s="254"/>
      <c r="AG18" s="254"/>
      <c r="AH18" s="254"/>
      <c r="AI18" s="254"/>
      <c r="AJ18" s="254"/>
      <c r="AK18" s="254"/>
      <c r="AL18" s="254"/>
      <c r="AM18" s="254"/>
      <c r="AN18" s="254"/>
      <c r="AO18" s="254"/>
      <c r="AP18" s="254"/>
      <c r="AQ18" s="254"/>
      <c r="AR18" s="254"/>
      <c r="AS18" s="254"/>
      <c r="AT18" s="254"/>
      <c r="AU18" s="254"/>
      <c r="AV18" s="254"/>
      <c r="AW18" s="254"/>
      <c r="AX18" s="254"/>
      <c r="AY18" s="254"/>
    </row>
    <row r="19" spans="1:51" ht="39.950000000000003" customHeight="1">
      <c r="A19" s="272" t="s">
        <v>74</v>
      </c>
      <c r="B19" s="272"/>
      <c r="C19" s="272"/>
      <c r="D19" s="272"/>
      <c r="E19" s="272"/>
      <c r="F19" s="272"/>
      <c r="G19" s="272"/>
      <c r="H19" s="272"/>
      <c r="I19" s="272"/>
      <c r="J19" s="272"/>
      <c r="K19" s="272"/>
      <c r="L19" s="272"/>
      <c r="M19" s="272"/>
      <c r="N19" s="272"/>
      <c r="O19" s="272"/>
      <c r="P19" s="272"/>
      <c r="Q19" s="272"/>
      <c r="R19" s="272"/>
      <c r="S19" s="272"/>
      <c r="T19" s="272"/>
      <c r="U19" s="272"/>
      <c r="V19" s="272"/>
      <c r="W19" s="272"/>
      <c r="X19" s="272"/>
      <c r="Y19" s="272"/>
      <c r="AE19" s="254"/>
      <c r="AF19" s="254"/>
      <c r="AG19" s="254"/>
      <c r="AH19" s="254"/>
      <c r="AI19" s="254"/>
      <c r="AJ19" s="254"/>
      <c r="AK19" s="254"/>
      <c r="AL19" s="254"/>
      <c r="AM19" s="254"/>
      <c r="AN19" s="254"/>
      <c r="AO19" s="254"/>
      <c r="AP19" s="254"/>
      <c r="AQ19" s="254"/>
      <c r="AR19" s="254"/>
      <c r="AS19" s="254"/>
      <c r="AT19" s="254"/>
      <c r="AU19" s="254"/>
      <c r="AV19" s="254"/>
      <c r="AW19" s="254"/>
      <c r="AX19" s="254"/>
      <c r="AY19" s="254"/>
    </row>
    <row r="20" spans="1:51" ht="97.5" customHeight="1">
      <c r="A20" s="275" t="s">
        <v>18</v>
      </c>
      <c r="B20" s="306" t="s">
        <v>84</v>
      </c>
      <c r="C20" s="307"/>
      <c r="D20" s="308"/>
      <c r="E20" s="306" t="s">
        <v>85</v>
      </c>
      <c r="F20" s="307"/>
      <c r="G20" s="308"/>
      <c r="H20" s="306" t="s">
        <v>86</v>
      </c>
      <c r="I20" s="307"/>
      <c r="J20" s="308"/>
      <c r="K20" s="306" t="s">
        <v>87</v>
      </c>
      <c r="L20" s="307"/>
      <c r="M20" s="308"/>
      <c r="N20" s="306" t="s">
        <v>88</v>
      </c>
      <c r="O20" s="307"/>
      <c r="P20" s="308"/>
      <c r="Q20" s="306" t="s">
        <v>89</v>
      </c>
      <c r="R20" s="307"/>
      <c r="S20" s="308"/>
      <c r="T20" s="306" t="s">
        <v>90</v>
      </c>
      <c r="U20" s="307"/>
      <c r="V20" s="308"/>
      <c r="W20" s="306" t="s">
        <v>91</v>
      </c>
      <c r="X20" s="307"/>
      <c r="Y20" s="307"/>
      <c r="AE20" s="254"/>
      <c r="AF20" s="254"/>
      <c r="AG20" s="254"/>
      <c r="AH20" s="254"/>
      <c r="AI20" s="254"/>
      <c r="AJ20" s="254"/>
      <c r="AK20" s="254"/>
      <c r="AL20" s="254"/>
      <c r="AM20" s="254"/>
      <c r="AN20" s="254"/>
      <c r="AO20" s="254"/>
      <c r="AP20" s="254"/>
      <c r="AQ20" s="254"/>
      <c r="AR20" s="254"/>
      <c r="AS20" s="254"/>
      <c r="AT20" s="254"/>
      <c r="AU20" s="254"/>
      <c r="AV20" s="254"/>
      <c r="AW20" s="254"/>
      <c r="AX20" s="254"/>
      <c r="AY20" s="254"/>
    </row>
    <row r="21" spans="1:51" ht="97.5" customHeight="1">
      <c r="A21" s="277"/>
      <c r="B21" s="157" t="s">
        <v>5</v>
      </c>
      <c r="C21" s="157" t="s">
        <v>82</v>
      </c>
      <c r="D21" s="210" t="s">
        <v>83</v>
      </c>
      <c r="E21" s="157" t="s">
        <v>324</v>
      </c>
      <c r="F21" s="157" t="s">
        <v>82</v>
      </c>
      <c r="G21" s="210" t="s">
        <v>83</v>
      </c>
      <c r="H21" s="157" t="s">
        <v>5</v>
      </c>
      <c r="I21" s="157" t="s">
        <v>82</v>
      </c>
      <c r="J21" s="210" t="s">
        <v>83</v>
      </c>
      <c r="K21" s="157" t="s">
        <v>5</v>
      </c>
      <c r="L21" s="157" t="s">
        <v>82</v>
      </c>
      <c r="M21" s="210" t="s">
        <v>83</v>
      </c>
      <c r="N21" s="157" t="s">
        <v>5</v>
      </c>
      <c r="O21" s="157" t="s">
        <v>82</v>
      </c>
      <c r="P21" s="157" t="s">
        <v>83</v>
      </c>
      <c r="Q21" s="157" t="s">
        <v>5</v>
      </c>
      <c r="R21" s="157" t="s">
        <v>82</v>
      </c>
      <c r="S21" s="157" t="s">
        <v>83</v>
      </c>
      <c r="T21" s="157" t="s">
        <v>5</v>
      </c>
      <c r="U21" s="157" t="s">
        <v>82</v>
      </c>
      <c r="V21" s="157" t="s">
        <v>83</v>
      </c>
      <c r="W21" s="157" t="s">
        <v>5</v>
      </c>
      <c r="X21" s="157" t="s">
        <v>82</v>
      </c>
      <c r="Y21" s="157" t="s">
        <v>83</v>
      </c>
      <c r="AE21" s="254"/>
      <c r="AF21" s="254"/>
      <c r="AG21" s="254"/>
      <c r="AH21" s="254"/>
      <c r="AI21" s="254"/>
      <c r="AJ21" s="254"/>
      <c r="AK21" s="254"/>
      <c r="AL21" s="254"/>
      <c r="AM21" s="254"/>
      <c r="AN21" s="254"/>
      <c r="AO21" s="254"/>
      <c r="AP21" s="254"/>
      <c r="AQ21" s="254"/>
      <c r="AR21" s="254"/>
      <c r="AS21" s="254"/>
      <c r="AT21" s="254"/>
      <c r="AU21" s="254"/>
      <c r="AV21" s="254"/>
      <c r="AW21" s="254"/>
      <c r="AX21" s="254"/>
      <c r="AY21" s="254"/>
    </row>
    <row r="22" spans="1:51" ht="111.95" customHeight="1">
      <c r="A22" s="5" t="s">
        <v>51</v>
      </c>
      <c r="B22" s="137">
        <v>93</v>
      </c>
      <c r="C22" s="137">
        <v>836355</v>
      </c>
      <c r="D22" s="191">
        <v>9033</v>
      </c>
      <c r="E22" s="137">
        <v>5</v>
      </c>
      <c r="F22" s="137">
        <v>29251</v>
      </c>
      <c r="G22" s="188">
        <v>5662</v>
      </c>
      <c r="H22" s="137">
        <v>112</v>
      </c>
      <c r="I22" s="137">
        <v>612002</v>
      </c>
      <c r="J22" s="188">
        <v>5468</v>
      </c>
      <c r="K22" s="137">
        <v>3</v>
      </c>
      <c r="L22" s="137">
        <v>9020</v>
      </c>
      <c r="M22" s="138">
        <v>3112</v>
      </c>
      <c r="N22" s="137">
        <v>14</v>
      </c>
      <c r="O22" s="137">
        <v>69100</v>
      </c>
      <c r="P22" s="138">
        <v>4999</v>
      </c>
      <c r="Q22" s="137">
        <v>5</v>
      </c>
      <c r="R22" s="137">
        <v>34867</v>
      </c>
      <c r="S22" s="138">
        <v>6414</v>
      </c>
      <c r="T22" s="137">
        <v>56</v>
      </c>
      <c r="U22" s="137">
        <v>146870</v>
      </c>
      <c r="V22" s="138">
        <v>2608</v>
      </c>
      <c r="W22" s="137">
        <v>731</v>
      </c>
      <c r="X22" s="137">
        <v>1986664</v>
      </c>
      <c r="Y22" s="138">
        <v>2725</v>
      </c>
      <c r="Z22" s="222">
        <f>B22+E22+H22+K22+N22+Q22+T22+W22</f>
        <v>1019</v>
      </c>
      <c r="AA22" s="222">
        <f>C22+F22+I22+L22+O22+R22+U22+X22</f>
        <v>3724129</v>
      </c>
      <c r="AB22" s="222"/>
      <c r="AC22" s="222"/>
      <c r="AD22" s="222"/>
      <c r="AE22" s="254"/>
      <c r="AF22" s="254"/>
      <c r="AG22" s="254"/>
      <c r="AH22" s="254"/>
      <c r="AI22" s="254"/>
      <c r="AJ22" s="254"/>
      <c r="AK22" s="254"/>
      <c r="AL22" s="254"/>
      <c r="AM22" s="254"/>
      <c r="AN22" s="254"/>
      <c r="AO22" s="254"/>
      <c r="AP22" s="254"/>
      <c r="AQ22" s="254"/>
      <c r="AR22" s="254"/>
      <c r="AS22" s="254"/>
      <c r="AT22" s="254"/>
      <c r="AU22" s="254"/>
      <c r="AV22" s="254"/>
      <c r="AW22" s="254"/>
      <c r="AX22" s="254"/>
      <c r="AY22" s="254"/>
    </row>
    <row r="23" spans="1:51" ht="111.95" customHeight="1">
      <c r="A23" s="5" t="s">
        <v>52</v>
      </c>
      <c r="B23" s="137">
        <v>68</v>
      </c>
      <c r="C23" s="137">
        <v>504040</v>
      </c>
      <c r="D23" s="191">
        <v>7422</v>
      </c>
      <c r="E23" s="137">
        <v>1</v>
      </c>
      <c r="F23" s="137">
        <v>7021</v>
      </c>
      <c r="G23" s="188">
        <v>7360</v>
      </c>
      <c r="H23" s="137">
        <v>79</v>
      </c>
      <c r="I23" s="137">
        <v>337522</v>
      </c>
      <c r="J23" s="188">
        <v>4252</v>
      </c>
      <c r="K23" s="137">
        <v>92</v>
      </c>
      <c r="L23" s="137">
        <v>1185959</v>
      </c>
      <c r="M23" s="138">
        <v>12890</v>
      </c>
      <c r="N23" s="137">
        <v>16</v>
      </c>
      <c r="O23" s="137">
        <v>76953</v>
      </c>
      <c r="P23" s="138">
        <v>4825</v>
      </c>
      <c r="Q23" s="137">
        <v>3</v>
      </c>
      <c r="R23" s="137">
        <v>18425</v>
      </c>
      <c r="S23" s="138">
        <v>6690</v>
      </c>
      <c r="T23" s="137">
        <v>47</v>
      </c>
      <c r="U23" s="137">
        <v>109407</v>
      </c>
      <c r="V23" s="138">
        <v>2330</v>
      </c>
      <c r="W23" s="137">
        <v>732</v>
      </c>
      <c r="X23" s="137">
        <v>1381962</v>
      </c>
      <c r="Y23" s="138">
        <v>1888</v>
      </c>
      <c r="Z23" s="222">
        <f t="shared" ref="Z23:AA33" si="12">B23+E23+H23+K23+N23+Q23+T23+W23</f>
        <v>1038</v>
      </c>
      <c r="AA23" s="222">
        <f t="shared" si="12"/>
        <v>3621289</v>
      </c>
      <c r="AB23" s="222"/>
      <c r="AC23" s="222"/>
      <c r="AD23" s="222"/>
      <c r="AE23" s="254"/>
      <c r="AF23" s="254"/>
      <c r="AG23" s="254"/>
      <c r="AH23" s="254"/>
      <c r="AI23" s="254"/>
      <c r="AJ23" s="254"/>
      <c r="AK23" s="254"/>
      <c r="AL23" s="254"/>
      <c r="AM23" s="254"/>
      <c r="AN23" s="254"/>
      <c r="AO23" s="254"/>
      <c r="AP23" s="254"/>
      <c r="AQ23" s="254"/>
      <c r="AR23" s="254"/>
      <c r="AS23" s="254"/>
      <c r="AT23" s="254"/>
      <c r="AU23" s="254"/>
      <c r="AV23" s="254"/>
      <c r="AW23" s="254"/>
      <c r="AX23" s="254"/>
      <c r="AY23" s="254"/>
    </row>
    <row r="24" spans="1:51" ht="111.95" customHeight="1">
      <c r="A24" s="5" t="s">
        <v>53</v>
      </c>
      <c r="B24" s="137">
        <v>56</v>
      </c>
      <c r="C24" s="137">
        <v>413422</v>
      </c>
      <c r="D24" s="191">
        <v>7435</v>
      </c>
      <c r="E24" s="137">
        <v>1</v>
      </c>
      <c r="F24" s="137">
        <v>7993</v>
      </c>
      <c r="G24" s="188">
        <v>9251</v>
      </c>
      <c r="H24" s="137">
        <v>89</v>
      </c>
      <c r="I24" s="137">
        <v>401104</v>
      </c>
      <c r="J24" s="188">
        <v>4500</v>
      </c>
      <c r="K24" s="137">
        <v>318</v>
      </c>
      <c r="L24" s="137">
        <v>1437004</v>
      </c>
      <c r="M24" s="138">
        <v>4514</v>
      </c>
      <c r="N24" s="137">
        <v>36</v>
      </c>
      <c r="O24" s="137">
        <v>175409</v>
      </c>
      <c r="P24" s="138">
        <v>4815</v>
      </c>
      <c r="Q24" s="137">
        <v>34</v>
      </c>
      <c r="R24" s="137">
        <v>337450</v>
      </c>
      <c r="S24" s="138">
        <v>9815</v>
      </c>
      <c r="T24" s="137">
        <v>44</v>
      </c>
      <c r="U24" s="137">
        <v>111688</v>
      </c>
      <c r="V24" s="138">
        <v>2548</v>
      </c>
      <c r="W24" s="137">
        <v>707</v>
      </c>
      <c r="X24" s="137">
        <v>1784523</v>
      </c>
      <c r="Y24" s="138">
        <v>2522</v>
      </c>
      <c r="Z24" s="222">
        <f t="shared" si="12"/>
        <v>1285</v>
      </c>
      <c r="AA24" s="222">
        <f t="shared" si="12"/>
        <v>4668593</v>
      </c>
      <c r="AB24" s="222"/>
      <c r="AC24" s="222"/>
      <c r="AD24" s="222"/>
      <c r="AE24" s="254"/>
      <c r="AF24" s="254"/>
      <c r="AG24" s="254"/>
      <c r="AH24" s="254"/>
      <c r="AI24" s="254"/>
      <c r="AJ24" s="254"/>
      <c r="AK24" s="254"/>
      <c r="AL24" s="254"/>
      <c r="AM24" s="254"/>
      <c r="AN24" s="254"/>
      <c r="AO24" s="254"/>
      <c r="AP24" s="254"/>
      <c r="AQ24" s="254"/>
      <c r="AR24" s="254"/>
      <c r="AS24" s="254"/>
      <c r="AT24" s="254"/>
      <c r="AU24" s="254"/>
      <c r="AV24" s="254"/>
      <c r="AW24" s="254"/>
      <c r="AX24" s="254"/>
      <c r="AY24" s="254"/>
    </row>
    <row r="25" spans="1:51" ht="111.95" customHeight="1">
      <c r="A25" s="5" t="s">
        <v>54</v>
      </c>
      <c r="B25" s="137">
        <v>16</v>
      </c>
      <c r="C25" s="137">
        <v>134898</v>
      </c>
      <c r="D25" s="191">
        <v>8594</v>
      </c>
      <c r="E25" s="137">
        <v>1</v>
      </c>
      <c r="F25" s="137">
        <v>2920</v>
      </c>
      <c r="G25" s="211">
        <v>2616</v>
      </c>
      <c r="H25" s="137">
        <v>81</v>
      </c>
      <c r="I25" s="137">
        <v>420513</v>
      </c>
      <c r="J25" s="188">
        <v>5215</v>
      </c>
      <c r="K25" s="137">
        <v>1</v>
      </c>
      <c r="L25" s="137">
        <v>6296</v>
      </c>
      <c r="M25" s="138">
        <v>11283</v>
      </c>
      <c r="N25" s="137">
        <v>47</v>
      </c>
      <c r="O25" s="137">
        <v>216055</v>
      </c>
      <c r="P25" s="138">
        <v>4576</v>
      </c>
      <c r="Q25" s="137">
        <v>11</v>
      </c>
      <c r="R25" s="137">
        <v>97920</v>
      </c>
      <c r="S25" s="138">
        <v>8817</v>
      </c>
      <c r="T25" s="137">
        <v>26</v>
      </c>
      <c r="U25" s="137">
        <v>90225</v>
      </c>
      <c r="V25" s="138">
        <v>3469</v>
      </c>
      <c r="W25" s="137">
        <v>945</v>
      </c>
      <c r="X25" s="137">
        <v>1622493</v>
      </c>
      <c r="Y25" s="138">
        <v>1717</v>
      </c>
      <c r="Z25" s="222">
        <f t="shared" si="12"/>
        <v>1128</v>
      </c>
      <c r="AA25" s="222">
        <f t="shared" si="12"/>
        <v>2591320</v>
      </c>
      <c r="AB25" s="222"/>
      <c r="AC25" s="222"/>
      <c r="AD25" s="222"/>
      <c r="AE25" s="254"/>
      <c r="AF25" s="254"/>
      <c r="AG25" s="254"/>
      <c r="AH25" s="254"/>
      <c r="AI25" s="254"/>
      <c r="AJ25" s="254"/>
      <c r="AK25" s="254"/>
      <c r="AL25" s="254"/>
      <c r="AM25" s="254"/>
      <c r="AN25" s="254"/>
      <c r="AO25" s="254"/>
      <c r="AP25" s="254"/>
      <c r="AQ25" s="254"/>
      <c r="AR25" s="254"/>
      <c r="AS25" s="254"/>
      <c r="AT25" s="254"/>
      <c r="AU25" s="254"/>
      <c r="AV25" s="254"/>
      <c r="AW25" s="254"/>
      <c r="AX25" s="254"/>
      <c r="AY25" s="254"/>
    </row>
    <row r="26" spans="1:51" ht="111.95" customHeight="1">
      <c r="A26" s="5" t="s">
        <v>55</v>
      </c>
      <c r="B26" s="137">
        <v>3</v>
      </c>
      <c r="C26" s="137">
        <v>21906</v>
      </c>
      <c r="D26" s="191">
        <v>6439</v>
      </c>
      <c r="E26" s="137">
        <v>0</v>
      </c>
      <c r="F26" s="137">
        <v>1435</v>
      </c>
      <c r="G26" s="188">
        <v>7972</v>
      </c>
      <c r="H26" s="137">
        <v>131</v>
      </c>
      <c r="I26" s="137">
        <v>533951</v>
      </c>
      <c r="J26" s="188">
        <v>4062</v>
      </c>
      <c r="K26" s="137">
        <v>0</v>
      </c>
      <c r="L26" s="137">
        <v>0</v>
      </c>
      <c r="M26" s="138">
        <v>0</v>
      </c>
      <c r="N26" s="137">
        <v>32</v>
      </c>
      <c r="O26" s="137">
        <v>129998</v>
      </c>
      <c r="P26" s="138">
        <v>4078</v>
      </c>
      <c r="Q26" s="137">
        <v>0</v>
      </c>
      <c r="R26" s="137">
        <v>1315</v>
      </c>
      <c r="S26" s="138">
        <v>8117</v>
      </c>
      <c r="T26" s="137">
        <v>38</v>
      </c>
      <c r="U26" s="137">
        <v>103091</v>
      </c>
      <c r="V26" s="138">
        <v>2718</v>
      </c>
      <c r="W26" s="137">
        <v>130</v>
      </c>
      <c r="X26" s="137">
        <v>696424</v>
      </c>
      <c r="Y26" s="138">
        <v>5365</v>
      </c>
      <c r="Z26" s="222">
        <f t="shared" si="12"/>
        <v>334</v>
      </c>
      <c r="AA26" s="222">
        <f t="shared" si="12"/>
        <v>1488120</v>
      </c>
      <c r="AB26" s="222"/>
      <c r="AC26" s="222"/>
      <c r="AD26" s="222"/>
      <c r="AE26" s="254"/>
      <c r="AF26" s="254"/>
      <c r="AG26" s="254"/>
      <c r="AH26" s="254"/>
      <c r="AI26" s="254"/>
      <c r="AJ26" s="254"/>
      <c r="AK26" s="254"/>
      <c r="AL26" s="254"/>
      <c r="AM26" s="254"/>
      <c r="AN26" s="254"/>
      <c r="AO26" s="254"/>
      <c r="AP26" s="254"/>
      <c r="AQ26" s="254"/>
      <c r="AR26" s="254"/>
      <c r="AS26" s="254"/>
      <c r="AT26" s="254"/>
      <c r="AU26" s="254"/>
      <c r="AV26" s="254"/>
      <c r="AW26" s="254"/>
      <c r="AX26" s="254"/>
      <c r="AY26" s="254"/>
    </row>
    <row r="27" spans="1:51" ht="111.95" customHeight="1">
      <c r="A27" s="5" t="s">
        <v>56</v>
      </c>
      <c r="B27" s="137">
        <v>6</v>
      </c>
      <c r="C27" s="137">
        <v>31590</v>
      </c>
      <c r="D27" s="191">
        <v>5735</v>
      </c>
      <c r="E27" s="137">
        <v>0</v>
      </c>
      <c r="F27" s="137">
        <v>1483</v>
      </c>
      <c r="G27" s="188">
        <v>3296</v>
      </c>
      <c r="H27" s="137">
        <v>47</v>
      </c>
      <c r="I27" s="137">
        <v>209389</v>
      </c>
      <c r="J27" s="188">
        <v>4480</v>
      </c>
      <c r="K27" s="137">
        <v>0</v>
      </c>
      <c r="L27" s="137">
        <v>0</v>
      </c>
      <c r="M27" s="138">
        <v>0</v>
      </c>
      <c r="N27" s="137">
        <v>1</v>
      </c>
      <c r="O27" s="137">
        <v>4979</v>
      </c>
      <c r="P27" s="138">
        <v>3640</v>
      </c>
      <c r="Q27" s="137">
        <v>0</v>
      </c>
      <c r="R27" s="137">
        <v>0</v>
      </c>
      <c r="S27" s="138">
        <v>0</v>
      </c>
      <c r="T27" s="137">
        <v>16</v>
      </c>
      <c r="U27" s="137">
        <v>58062</v>
      </c>
      <c r="V27" s="138">
        <v>3703</v>
      </c>
      <c r="W27" s="137">
        <v>64</v>
      </c>
      <c r="X27" s="137">
        <v>343616</v>
      </c>
      <c r="Y27" s="138">
        <v>5381</v>
      </c>
      <c r="Z27" s="222">
        <f t="shared" si="12"/>
        <v>134</v>
      </c>
      <c r="AA27" s="222">
        <f t="shared" si="12"/>
        <v>649119</v>
      </c>
      <c r="AB27" s="222"/>
      <c r="AC27" s="222"/>
      <c r="AD27" s="222"/>
      <c r="AE27" s="254"/>
      <c r="AF27" s="254"/>
      <c r="AG27" s="254"/>
      <c r="AH27" s="254"/>
      <c r="AI27" s="254"/>
      <c r="AJ27" s="254"/>
      <c r="AK27" s="254"/>
      <c r="AL27" s="254"/>
      <c r="AM27" s="254"/>
      <c r="AN27" s="254"/>
      <c r="AO27" s="254"/>
      <c r="AP27" s="254"/>
      <c r="AQ27" s="254"/>
      <c r="AR27" s="254"/>
      <c r="AS27" s="254"/>
      <c r="AT27" s="254"/>
      <c r="AU27" s="254"/>
      <c r="AV27" s="254"/>
      <c r="AW27" s="254"/>
      <c r="AX27" s="254"/>
      <c r="AY27" s="254"/>
    </row>
    <row r="28" spans="1:51" ht="111.95" customHeight="1">
      <c r="A28" s="5" t="s">
        <v>57</v>
      </c>
      <c r="B28" s="137">
        <v>1</v>
      </c>
      <c r="C28" s="137">
        <v>5939</v>
      </c>
      <c r="D28" s="191">
        <v>6469</v>
      </c>
      <c r="E28" s="137">
        <v>3</v>
      </c>
      <c r="F28" s="137">
        <v>10930</v>
      </c>
      <c r="G28" s="188">
        <v>0</v>
      </c>
      <c r="H28" s="137">
        <v>19</v>
      </c>
      <c r="I28" s="137">
        <v>95922</v>
      </c>
      <c r="J28" s="188">
        <v>4933</v>
      </c>
      <c r="K28" s="137">
        <v>0</v>
      </c>
      <c r="L28" s="137">
        <v>742</v>
      </c>
      <c r="M28" s="138">
        <v>1792</v>
      </c>
      <c r="N28" s="137">
        <v>24</v>
      </c>
      <c r="O28" s="137">
        <v>89832</v>
      </c>
      <c r="P28" s="138">
        <v>3772</v>
      </c>
      <c r="Q28" s="137">
        <v>0</v>
      </c>
      <c r="R28" s="137">
        <v>0</v>
      </c>
      <c r="S28" s="138">
        <v>0</v>
      </c>
      <c r="T28" s="137">
        <v>30</v>
      </c>
      <c r="U28" s="137">
        <v>99066</v>
      </c>
      <c r="V28" s="138">
        <v>3311</v>
      </c>
      <c r="W28" s="137">
        <v>145</v>
      </c>
      <c r="X28" s="137">
        <v>636338</v>
      </c>
      <c r="Y28" s="138">
        <v>4389</v>
      </c>
      <c r="Z28" s="222">
        <f t="shared" si="12"/>
        <v>222</v>
      </c>
      <c r="AA28" s="222">
        <f t="shared" si="12"/>
        <v>938769</v>
      </c>
      <c r="AB28" s="222"/>
      <c r="AC28" s="222"/>
      <c r="AD28" s="222"/>
      <c r="AE28" s="254"/>
      <c r="AF28" s="254"/>
      <c r="AG28" s="254"/>
      <c r="AH28" s="254"/>
      <c r="AI28" s="254"/>
      <c r="AJ28" s="254"/>
      <c r="AK28" s="254"/>
      <c r="AL28" s="254"/>
      <c r="AM28" s="254"/>
      <c r="AN28" s="254"/>
      <c r="AO28" s="254"/>
      <c r="AP28" s="254"/>
      <c r="AQ28" s="254"/>
      <c r="AR28" s="254"/>
      <c r="AS28" s="254"/>
      <c r="AT28" s="254"/>
      <c r="AU28" s="254"/>
      <c r="AV28" s="254"/>
      <c r="AW28" s="254"/>
      <c r="AX28" s="254"/>
      <c r="AY28" s="254"/>
    </row>
    <row r="29" spans="1:51" ht="111.95" customHeight="1">
      <c r="A29" s="5" t="s">
        <v>58</v>
      </c>
      <c r="B29" s="137">
        <v>1</v>
      </c>
      <c r="C29" s="137">
        <v>8288</v>
      </c>
      <c r="D29" s="191">
        <v>6222</v>
      </c>
      <c r="E29" s="137">
        <v>3</v>
      </c>
      <c r="F29" s="137">
        <v>11830</v>
      </c>
      <c r="G29" s="188">
        <v>4661</v>
      </c>
      <c r="H29" s="137">
        <v>11</v>
      </c>
      <c r="I29" s="137">
        <v>62696</v>
      </c>
      <c r="J29" s="188">
        <v>5864</v>
      </c>
      <c r="K29" s="137">
        <v>3</v>
      </c>
      <c r="L29" s="137">
        <v>6460</v>
      </c>
      <c r="M29" s="138">
        <v>1930</v>
      </c>
      <c r="N29" s="137">
        <v>33</v>
      </c>
      <c r="O29" s="137">
        <v>157106</v>
      </c>
      <c r="P29" s="138">
        <v>4767</v>
      </c>
      <c r="Q29" s="137">
        <v>2</v>
      </c>
      <c r="R29" s="137">
        <v>11269</v>
      </c>
      <c r="S29" s="138">
        <v>5851</v>
      </c>
      <c r="T29" s="137">
        <v>29</v>
      </c>
      <c r="U29" s="137">
        <v>92219</v>
      </c>
      <c r="V29" s="138">
        <v>3230</v>
      </c>
      <c r="W29" s="137">
        <v>596</v>
      </c>
      <c r="X29" s="137">
        <v>1403123</v>
      </c>
      <c r="Y29" s="138">
        <v>2355</v>
      </c>
      <c r="Z29" s="222">
        <f t="shared" si="12"/>
        <v>678</v>
      </c>
      <c r="AA29" s="222">
        <f t="shared" si="12"/>
        <v>1752991</v>
      </c>
      <c r="AB29" s="222"/>
      <c r="AC29" s="222"/>
      <c r="AD29" s="222"/>
      <c r="AE29" s="254"/>
      <c r="AF29" s="254"/>
      <c r="AG29" s="254"/>
      <c r="AH29" s="254"/>
      <c r="AI29" s="254"/>
      <c r="AJ29" s="254"/>
      <c r="AK29" s="254"/>
      <c r="AL29" s="254"/>
      <c r="AM29" s="254"/>
      <c r="AN29" s="254"/>
      <c r="AO29" s="254"/>
      <c r="AP29" s="254"/>
      <c r="AQ29" s="254"/>
      <c r="AR29" s="254"/>
      <c r="AS29" s="254"/>
      <c r="AT29" s="254"/>
      <c r="AU29" s="254"/>
      <c r="AV29" s="254"/>
      <c r="AW29" s="254"/>
      <c r="AX29" s="254"/>
      <c r="AY29" s="254"/>
    </row>
    <row r="30" spans="1:51" ht="111.95" customHeight="1">
      <c r="A30" s="5" t="s">
        <v>59</v>
      </c>
      <c r="B30" s="137">
        <v>6</v>
      </c>
      <c r="C30" s="137">
        <v>57985</v>
      </c>
      <c r="D30" s="191">
        <v>9257</v>
      </c>
      <c r="E30" s="137">
        <v>5</v>
      </c>
      <c r="F30" s="137">
        <v>38355</v>
      </c>
      <c r="G30" s="188">
        <v>7009</v>
      </c>
      <c r="H30" s="137">
        <v>23</v>
      </c>
      <c r="I30" s="137">
        <v>120932</v>
      </c>
      <c r="J30" s="188">
        <v>5286</v>
      </c>
      <c r="K30" s="137">
        <v>2</v>
      </c>
      <c r="L30" s="137">
        <v>2112</v>
      </c>
      <c r="M30" s="138">
        <v>903</v>
      </c>
      <c r="N30" s="137">
        <v>26</v>
      </c>
      <c r="O30" s="137">
        <v>125232</v>
      </c>
      <c r="P30" s="138">
        <v>4756</v>
      </c>
      <c r="Q30" s="137">
        <v>1</v>
      </c>
      <c r="R30" s="137">
        <v>3279</v>
      </c>
      <c r="S30" s="138">
        <v>4794</v>
      </c>
      <c r="T30" s="137">
        <v>17</v>
      </c>
      <c r="U30" s="137">
        <v>59829</v>
      </c>
      <c r="V30" s="138">
        <v>3566</v>
      </c>
      <c r="W30" s="137">
        <v>633</v>
      </c>
      <c r="X30" s="137">
        <v>1280567</v>
      </c>
      <c r="Y30" s="138">
        <v>2023</v>
      </c>
      <c r="Z30" s="222">
        <f t="shared" si="12"/>
        <v>713</v>
      </c>
      <c r="AA30" s="222">
        <f t="shared" si="12"/>
        <v>1688291</v>
      </c>
      <c r="AB30" s="222"/>
      <c r="AC30" s="222"/>
      <c r="AD30" s="222"/>
      <c r="AE30" s="254"/>
      <c r="AF30" s="254"/>
      <c r="AG30" s="254"/>
      <c r="AH30" s="254"/>
      <c r="AI30" s="254"/>
      <c r="AJ30" s="254"/>
      <c r="AK30" s="254"/>
      <c r="AL30" s="254"/>
      <c r="AM30" s="254"/>
      <c r="AN30" s="254"/>
      <c r="AO30" s="254"/>
      <c r="AP30" s="254"/>
      <c r="AQ30" s="254"/>
      <c r="AR30" s="254"/>
      <c r="AS30" s="254"/>
      <c r="AT30" s="254"/>
      <c r="AU30" s="254"/>
      <c r="AV30" s="254"/>
      <c r="AW30" s="254"/>
      <c r="AX30" s="254"/>
      <c r="AY30" s="254"/>
    </row>
    <row r="31" spans="1:51" ht="111.95" customHeight="1">
      <c r="A31" s="5" t="s">
        <v>60</v>
      </c>
      <c r="B31" s="137">
        <v>31</v>
      </c>
      <c r="C31" s="137">
        <v>367053</v>
      </c>
      <c r="D31" s="191">
        <v>11925</v>
      </c>
      <c r="E31" s="137">
        <v>35</v>
      </c>
      <c r="F31" s="137">
        <v>179243</v>
      </c>
      <c r="G31" s="188">
        <v>5073</v>
      </c>
      <c r="H31" s="137">
        <v>96</v>
      </c>
      <c r="I31" s="137">
        <v>454227</v>
      </c>
      <c r="J31" s="188">
        <v>4720</v>
      </c>
      <c r="K31" s="137">
        <v>12</v>
      </c>
      <c r="L31" s="137">
        <v>28392</v>
      </c>
      <c r="M31" s="138">
        <v>2299</v>
      </c>
      <c r="N31" s="137">
        <v>26</v>
      </c>
      <c r="O31" s="137">
        <v>105791</v>
      </c>
      <c r="P31" s="138">
        <v>4020</v>
      </c>
      <c r="Q31" s="137">
        <v>1</v>
      </c>
      <c r="R31" s="137">
        <v>5402</v>
      </c>
      <c r="S31" s="138">
        <v>4920</v>
      </c>
      <c r="T31" s="137">
        <v>24</v>
      </c>
      <c r="U31" s="137">
        <v>84464</v>
      </c>
      <c r="V31" s="138">
        <v>3473</v>
      </c>
      <c r="W31" s="137">
        <v>949</v>
      </c>
      <c r="X31" s="137">
        <v>1836119</v>
      </c>
      <c r="Y31" s="138">
        <v>1935</v>
      </c>
      <c r="Z31" s="222">
        <f t="shared" si="12"/>
        <v>1174</v>
      </c>
      <c r="AA31" s="222">
        <f t="shared" si="12"/>
        <v>3060691</v>
      </c>
      <c r="AB31" s="222"/>
      <c r="AC31" s="222"/>
      <c r="AD31" s="222"/>
      <c r="AE31" s="254"/>
      <c r="AF31" s="254"/>
      <c r="AG31" s="254"/>
      <c r="AH31" s="254"/>
      <c r="AI31" s="254"/>
      <c r="AJ31" s="254"/>
      <c r="AK31" s="254"/>
      <c r="AL31" s="254"/>
      <c r="AM31" s="254"/>
      <c r="AN31" s="254"/>
      <c r="AO31" s="254"/>
      <c r="AP31" s="254"/>
      <c r="AQ31" s="254"/>
      <c r="AR31" s="254"/>
      <c r="AS31" s="254"/>
      <c r="AT31" s="254"/>
      <c r="AU31" s="254"/>
      <c r="AV31" s="254"/>
      <c r="AW31" s="254"/>
      <c r="AX31" s="254"/>
      <c r="AY31" s="254"/>
    </row>
    <row r="32" spans="1:51" ht="111.95" customHeight="1">
      <c r="A32" s="5" t="s">
        <v>61</v>
      </c>
      <c r="B32" s="137">
        <v>57</v>
      </c>
      <c r="C32" s="137">
        <v>535372</v>
      </c>
      <c r="D32" s="191">
        <v>9327</v>
      </c>
      <c r="E32" s="137">
        <v>145</v>
      </c>
      <c r="F32" s="137">
        <v>580073</v>
      </c>
      <c r="G32" s="188">
        <v>3996</v>
      </c>
      <c r="H32" s="137">
        <v>95</v>
      </c>
      <c r="I32" s="137">
        <v>491480</v>
      </c>
      <c r="J32" s="188">
        <v>5160</v>
      </c>
      <c r="K32" s="137">
        <v>8</v>
      </c>
      <c r="L32" s="137">
        <v>13661</v>
      </c>
      <c r="M32" s="138">
        <v>1611</v>
      </c>
      <c r="N32" s="137">
        <v>24</v>
      </c>
      <c r="O32" s="137">
        <v>109315</v>
      </c>
      <c r="P32" s="138">
        <v>4587</v>
      </c>
      <c r="Q32" s="137">
        <v>1</v>
      </c>
      <c r="R32" s="137">
        <v>2530</v>
      </c>
      <c r="S32" s="138">
        <v>3904</v>
      </c>
      <c r="T32" s="137">
        <v>22</v>
      </c>
      <c r="U32" s="137">
        <v>90251</v>
      </c>
      <c r="V32" s="138">
        <v>4040</v>
      </c>
      <c r="W32" s="137">
        <v>1366</v>
      </c>
      <c r="X32" s="137">
        <v>3267151</v>
      </c>
      <c r="Y32" s="138">
        <v>2391</v>
      </c>
      <c r="Z32" s="222">
        <f t="shared" si="12"/>
        <v>1718</v>
      </c>
      <c r="AA32" s="222">
        <f t="shared" si="12"/>
        <v>5089833</v>
      </c>
      <c r="AB32" s="222"/>
      <c r="AC32" s="222"/>
      <c r="AD32" s="222"/>
      <c r="AE32" s="254"/>
      <c r="AF32" s="254"/>
      <c r="AG32" s="254"/>
      <c r="AH32" s="254"/>
      <c r="AI32" s="254"/>
      <c r="AJ32" s="254"/>
      <c r="AK32" s="254"/>
      <c r="AL32" s="254"/>
      <c r="AM32" s="254"/>
      <c r="AN32" s="254"/>
      <c r="AO32" s="254"/>
      <c r="AP32" s="254"/>
      <c r="AQ32" s="254"/>
      <c r="AR32" s="254"/>
      <c r="AS32" s="254"/>
      <c r="AT32" s="254"/>
      <c r="AU32" s="254"/>
      <c r="AV32" s="254"/>
      <c r="AW32" s="254"/>
      <c r="AX32" s="254"/>
      <c r="AY32" s="254"/>
    </row>
    <row r="33" spans="1:51" ht="111.95" customHeight="1">
      <c r="A33" s="5" t="s">
        <v>62</v>
      </c>
      <c r="B33" s="137">
        <v>33</v>
      </c>
      <c r="C33" s="137">
        <v>363494</v>
      </c>
      <c r="D33" s="192">
        <v>11126</v>
      </c>
      <c r="E33" s="137">
        <v>14</v>
      </c>
      <c r="F33" s="137">
        <v>73679</v>
      </c>
      <c r="G33" s="190">
        <v>5450</v>
      </c>
      <c r="H33" s="137">
        <v>98</v>
      </c>
      <c r="I33" s="137">
        <v>548650</v>
      </c>
      <c r="J33" s="190">
        <v>5573</v>
      </c>
      <c r="K33" s="137">
        <v>1</v>
      </c>
      <c r="L33" s="137">
        <v>546</v>
      </c>
      <c r="M33" s="152">
        <v>722</v>
      </c>
      <c r="N33" s="137">
        <v>27</v>
      </c>
      <c r="O33" s="137">
        <v>197954</v>
      </c>
      <c r="P33" s="152">
        <v>7466</v>
      </c>
      <c r="Q33" s="137">
        <v>0</v>
      </c>
      <c r="R33" s="137">
        <v>1582</v>
      </c>
      <c r="S33" s="152">
        <v>3821</v>
      </c>
      <c r="T33" s="137">
        <v>29</v>
      </c>
      <c r="U33" s="137">
        <v>138158</v>
      </c>
      <c r="V33" s="152">
        <v>4843</v>
      </c>
      <c r="W33" s="137">
        <v>746</v>
      </c>
      <c r="X33" s="137">
        <v>2401975</v>
      </c>
      <c r="Y33" s="152">
        <v>3225</v>
      </c>
      <c r="Z33" s="222">
        <f t="shared" si="12"/>
        <v>948</v>
      </c>
      <c r="AA33" s="222">
        <f t="shared" si="12"/>
        <v>3726038</v>
      </c>
      <c r="AB33" s="222"/>
      <c r="AC33" s="222"/>
      <c r="AD33" s="222"/>
      <c r="AE33" s="254"/>
      <c r="AF33" s="254"/>
      <c r="AG33" s="254"/>
      <c r="AH33" s="254"/>
      <c r="AI33" s="254"/>
      <c r="AJ33" s="254"/>
      <c r="AK33" s="254"/>
      <c r="AL33" s="254"/>
      <c r="AM33" s="254"/>
      <c r="AN33" s="254"/>
      <c r="AO33" s="254"/>
      <c r="AP33" s="254"/>
      <c r="AQ33" s="254"/>
      <c r="AR33" s="254"/>
      <c r="AS33" s="254"/>
      <c r="AT33" s="254"/>
      <c r="AU33" s="254"/>
      <c r="AV33" s="254"/>
      <c r="AW33" s="254"/>
      <c r="AX33" s="254"/>
      <c r="AY33" s="254"/>
    </row>
    <row r="34" spans="1:51" ht="111.95" customHeight="1">
      <c r="A34" s="23" t="s">
        <v>64</v>
      </c>
      <c r="B34" s="117">
        <f>SUM(B22:B33)</f>
        <v>371</v>
      </c>
      <c r="C34" s="117">
        <f>SUM(C22:C33)</f>
        <v>3280342</v>
      </c>
      <c r="D34" s="141">
        <f>IF(B34=0,0,((C34/B34)))-1</f>
        <v>8840.8921832884098</v>
      </c>
      <c r="E34" s="27">
        <f t="shared" ref="E34" si="13">SUM(E22:E33)</f>
        <v>213</v>
      </c>
      <c r="F34" s="27">
        <f>SUM(F22:F33)</f>
        <v>944213</v>
      </c>
      <c r="G34" s="189">
        <f t="shared" ref="G34" si="14">IF(E34=0,0,((F34/E34)))</f>
        <v>4432.9248826291077</v>
      </c>
      <c r="H34" s="117">
        <f>SUM(H22:H33)</f>
        <v>881</v>
      </c>
      <c r="I34" s="117">
        <f>SUM(I22:I33)</f>
        <v>4288388</v>
      </c>
      <c r="J34" s="189">
        <f t="shared" ref="J34" si="15">IF(H34=0,0,((I34/H34)))</f>
        <v>4867.6367763904655</v>
      </c>
      <c r="K34" s="117">
        <f>SUM(K22:K33)</f>
        <v>440</v>
      </c>
      <c r="L34" s="117">
        <f>SUM(L22:L33)</f>
        <v>2690192</v>
      </c>
      <c r="M34" s="139">
        <f>IF(K34=0,0,((L34/K34)))-1</f>
        <v>6113.0727272727272</v>
      </c>
      <c r="N34" s="27">
        <f t="shared" ref="N34" si="16">SUM(N22:N33)</f>
        <v>306</v>
      </c>
      <c r="O34" s="27">
        <f>SUM(O22:O33)</f>
        <v>1457724</v>
      </c>
      <c r="P34" s="139">
        <f t="shared" ref="P34" si="17">IF(N34=0,0,((O34/N34)))</f>
        <v>4763.8039215686276</v>
      </c>
      <c r="Q34" s="27">
        <f>SUM(Q22:Q33)</f>
        <v>58</v>
      </c>
      <c r="R34" s="27">
        <f>SUM(R22:R33)</f>
        <v>514039</v>
      </c>
      <c r="S34" s="139">
        <f t="shared" ref="S34" si="18">IF(Q34=0,0,((R34/Q34)))</f>
        <v>8862.7413793103442</v>
      </c>
      <c r="T34" s="27">
        <f t="shared" ref="T34" si="19">SUM(T22:T33)</f>
        <v>378</v>
      </c>
      <c r="U34" s="27">
        <f>SUM(U22:U33)</f>
        <v>1183330</v>
      </c>
      <c r="V34" s="139">
        <f t="shared" ref="V34" si="20">IF(T34=0,0,((U34/T34)))</f>
        <v>3130.5026455026455</v>
      </c>
      <c r="W34" s="27">
        <f>SUM(W22:W33)</f>
        <v>7744</v>
      </c>
      <c r="X34" s="27">
        <f>SUM(X22:X33)</f>
        <v>18640955</v>
      </c>
      <c r="Y34" s="139">
        <f t="shared" ref="Y34" si="21">IF(W34=0,0,((X34/W34)))</f>
        <v>2407.1481146694214</v>
      </c>
      <c r="Z34" s="223">
        <f>SUM(Z22:Z33)</f>
        <v>10391</v>
      </c>
      <c r="AA34" s="223">
        <f>SUM(AA22:AA33)</f>
        <v>32999183</v>
      </c>
      <c r="AB34" s="224"/>
    </row>
  </sheetData>
  <mergeCells count="24">
    <mergeCell ref="W20:Y20"/>
    <mergeCell ref="T20:V20"/>
    <mergeCell ref="T3:V3"/>
    <mergeCell ref="A2:Y2"/>
    <mergeCell ref="A3:A4"/>
    <mergeCell ref="B3:D3"/>
    <mergeCell ref="E3:G3"/>
    <mergeCell ref="A20:A21"/>
    <mergeCell ref="B20:D20"/>
    <mergeCell ref="K20:M20"/>
    <mergeCell ref="N20:P20"/>
    <mergeCell ref="E20:G20"/>
    <mergeCell ref="H20:J20"/>
    <mergeCell ref="Q20:S20"/>
    <mergeCell ref="A1:M1"/>
    <mergeCell ref="N1:Y1"/>
    <mergeCell ref="A18:M18"/>
    <mergeCell ref="N18:Y18"/>
    <mergeCell ref="A19:Y19"/>
    <mergeCell ref="W3:Y3"/>
    <mergeCell ref="H3:J3"/>
    <mergeCell ref="Q3:S3"/>
    <mergeCell ref="K3:M3"/>
    <mergeCell ref="N3:P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16" pageOrder="overThenDown" orientation="portrait" useFirstPageNumber="1" r:id="rId1"/>
  <headerFooter>
    <oddFooter>&amp;C&amp;30&amp;P</oddFooter>
  </headerFooter>
  <rowBreaks count="1" manualBreakCount="1">
    <brk id="17" max="24" man="1"/>
  </rowBreaks>
  <colBreaks count="1" manualBreakCount="1">
    <brk id="13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FFC000"/>
  </sheetPr>
  <dimension ref="A1:AD16"/>
  <sheetViews>
    <sheetView view="pageBreakPreview" zoomScale="40" zoomScaleSheetLayoutView="40" workbookViewId="0">
      <selection activeCell="A8" sqref="A8"/>
    </sheetView>
  </sheetViews>
  <sheetFormatPr defaultRowHeight="19.5"/>
  <cols>
    <col min="1" max="1" width="52.125" style="1" customWidth="1"/>
    <col min="2" max="4" width="52.125" style="2" customWidth="1"/>
  </cols>
  <sheetData>
    <row r="1" spans="1:30" ht="165.75" customHeight="1">
      <c r="A1" s="309" t="s">
        <v>556</v>
      </c>
      <c r="B1" s="309"/>
      <c r="C1" s="309"/>
      <c r="D1" s="309"/>
    </row>
    <row r="2" spans="1:30" ht="39.950000000000003" customHeight="1">
      <c r="A2" s="272" t="s">
        <v>74</v>
      </c>
      <c r="B2" s="272"/>
      <c r="C2" s="272"/>
      <c r="D2" s="272"/>
    </row>
    <row r="3" spans="1:30" ht="97.5" customHeight="1">
      <c r="A3" s="28" t="s">
        <v>93</v>
      </c>
      <c r="B3" s="28" t="s">
        <v>94</v>
      </c>
      <c r="C3" s="28" t="s">
        <v>92</v>
      </c>
      <c r="D3" s="246" t="s">
        <v>95</v>
      </c>
    </row>
    <row r="4" spans="1:30" ht="111.95" customHeight="1">
      <c r="A4" s="29" t="s">
        <v>613</v>
      </c>
      <c r="B4" s="85">
        <v>1026</v>
      </c>
      <c r="C4" s="85">
        <v>3649917</v>
      </c>
      <c r="D4" s="247">
        <v>3559</v>
      </c>
      <c r="E4" s="310"/>
      <c r="F4" s="310"/>
      <c r="G4" s="310"/>
      <c r="AD4" t="s">
        <v>204</v>
      </c>
    </row>
    <row r="5" spans="1:30" ht="111.95" customHeight="1">
      <c r="A5" s="30" t="s">
        <v>612</v>
      </c>
      <c r="B5" s="142">
        <v>0.3</v>
      </c>
      <c r="C5" s="87">
        <v>1715</v>
      </c>
      <c r="D5" s="247">
        <v>6725</v>
      </c>
      <c r="E5" s="310"/>
      <c r="F5" s="310"/>
      <c r="G5" s="310"/>
    </row>
    <row r="6" spans="1:30" ht="329.25" customHeight="1">
      <c r="A6" s="17"/>
      <c r="B6" s="18"/>
      <c r="C6" s="18"/>
      <c r="D6" s="18"/>
      <c r="E6" s="311"/>
      <c r="F6" s="310"/>
      <c r="G6" s="310"/>
    </row>
    <row r="7" spans="1:30" ht="165.75" customHeight="1">
      <c r="A7" s="342" t="s">
        <v>614</v>
      </c>
      <c r="B7" s="342"/>
      <c r="C7" s="342"/>
      <c r="D7" s="342"/>
      <c r="E7" s="311"/>
      <c r="F7" s="310"/>
      <c r="G7" s="310"/>
    </row>
    <row r="8" spans="1:30" ht="39.950000000000003" customHeight="1">
      <c r="A8" s="272" t="s">
        <v>74</v>
      </c>
      <c r="B8" s="272"/>
      <c r="C8" s="272"/>
      <c r="D8" s="272"/>
    </row>
    <row r="9" spans="1:30" ht="97.5" customHeight="1">
      <c r="A9" s="28" t="s">
        <v>93</v>
      </c>
      <c r="B9" s="28" t="s">
        <v>94</v>
      </c>
      <c r="C9" s="28" t="s">
        <v>92</v>
      </c>
      <c r="D9" s="28" t="s">
        <v>95</v>
      </c>
    </row>
    <row r="10" spans="1:30" ht="111.95" customHeight="1">
      <c r="A10" s="30" t="s">
        <v>96</v>
      </c>
      <c r="B10" s="87">
        <v>415</v>
      </c>
      <c r="C10" s="87">
        <v>884551</v>
      </c>
      <c r="D10" s="128">
        <v>2131</v>
      </c>
    </row>
    <row r="11" spans="1:30" ht="111.95" customHeight="1">
      <c r="A11" s="17"/>
      <c r="B11" s="18"/>
      <c r="C11" s="18"/>
      <c r="D11" s="18"/>
    </row>
    <row r="12" spans="1:30" ht="111.95" customHeight="1">
      <c r="A12" s="17"/>
      <c r="B12" s="18"/>
      <c r="C12" s="18"/>
      <c r="D12" s="18"/>
    </row>
    <row r="13" spans="1:30" ht="111.95" customHeight="1">
      <c r="A13" s="17"/>
      <c r="B13" s="18"/>
      <c r="C13" s="18"/>
      <c r="D13" s="18"/>
    </row>
    <row r="14" spans="1:30" ht="111.95" customHeight="1">
      <c r="A14" s="17"/>
      <c r="B14" s="18"/>
      <c r="C14" s="18"/>
      <c r="D14" s="18"/>
    </row>
    <row r="15" spans="1:30" ht="111.95" customHeight="1">
      <c r="A15" s="17"/>
      <c r="B15" s="18"/>
      <c r="C15" s="18"/>
      <c r="D15" s="18"/>
    </row>
    <row r="16" spans="1:30" ht="111.95" customHeight="1">
      <c r="A16" s="17"/>
      <c r="B16" s="19"/>
      <c r="C16" s="19"/>
      <c r="D16" s="19"/>
    </row>
  </sheetData>
  <mergeCells count="9">
    <mergeCell ref="F4:F5"/>
    <mergeCell ref="G4:G5"/>
    <mergeCell ref="E6:E7"/>
    <mergeCell ref="F6:F7"/>
    <mergeCell ref="G6:G7"/>
    <mergeCell ref="A8:D8"/>
    <mergeCell ref="A1:D1"/>
    <mergeCell ref="A2:D2"/>
    <mergeCell ref="E4:E5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0" pageOrder="overThenDown" orientation="portrait" useFirstPageNumber="1" r:id="rId1"/>
  <headerFooter>
    <oddFooter>&amp;C&amp;30&amp;P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rgb="FFFFC000"/>
  </sheetPr>
  <dimension ref="A1:O17"/>
  <sheetViews>
    <sheetView view="pageBreakPreview" zoomScale="40" zoomScaleSheetLayoutView="40" workbookViewId="0">
      <pane xSplit="1" ySplit="4" topLeftCell="B5" activePane="bottomRight" state="frozen"/>
      <selection activeCell="A8" sqref="A8"/>
      <selection pane="topRight" activeCell="A8" sqref="A8"/>
      <selection pane="bottomLeft" activeCell="A8" sqref="A8"/>
      <selection pane="bottomRight" activeCell="A8" sqref="A8"/>
    </sheetView>
  </sheetViews>
  <sheetFormatPr defaultRowHeight="19.5"/>
  <cols>
    <col min="1" max="1" width="17.5" style="1" customWidth="1"/>
    <col min="2" max="2" width="15.625" style="1" customWidth="1"/>
    <col min="3" max="3" width="26.625" style="2" customWidth="1"/>
    <col min="4" max="4" width="32.625" style="2" customWidth="1"/>
    <col min="5" max="5" width="20.625" style="2" customWidth="1"/>
    <col min="6" max="6" width="15.625" style="2" customWidth="1"/>
    <col min="7" max="7" width="26.625" style="2" customWidth="1"/>
    <col min="8" max="8" width="32.625" style="2" customWidth="1"/>
    <col min="9" max="9" width="20.625" style="2" customWidth="1"/>
  </cols>
  <sheetData>
    <row r="1" spans="1:15" ht="165.75" customHeight="1">
      <c r="A1" s="309" t="s">
        <v>557</v>
      </c>
      <c r="B1" s="309"/>
      <c r="C1" s="309"/>
      <c r="D1" s="309"/>
      <c r="E1" s="309"/>
      <c r="F1" s="309"/>
      <c r="G1" s="309"/>
      <c r="H1" s="309"/>
      <c r="I1" s="309"/>
    </row>
    <row r="2" spans="1:15" ht="39.950000000000003" customHeight="1">
      <c r="A2" s="283" t="s">
        <v>74</v>
      </c>
      <c r="B2" s="283"/>
      <c r="C2" s="283"/>
      <c r="D2" s="283"/>
      <c r="E2" s="283"/>
      <c r="F2" s="283"/>
      <c r="G2" s="283"/>
      <c r="H2" s="283"/>
      <c r="I2" s="283"/>
    </row>
    <row r="3" spans="1:15" ht="97.5" customHeight="1">
      <c r="A3" s="312" t="s">
        <v>18</v>
      </c>
      <c r="B3" s="293" t="s">
        <v>97</v>
      </c>
      <c r="C3" s="293"/>
      <c r="D3" s="293"/>
      <c r="E3" s="293"/>
      <c r="F3" s="293" t="s">
        <v>98</v>
      </c>
      <c r="G3" s="293"/>
      <c r="H3" s="293"/>
      <c r="I3" s="314"/>
    </row>
    <row r="4" spans="1:15" ht="111.95" customHeight="1">
      <c r="A4" s="313"/>
      <c r="B4" s="36" t="s">
        <v>99</v>
      </c>
      <c r="C4" s="36" t="s">
        <v>15</v>
      </c>
      <c r="D4" s="36" t="s">
        <v>82</v>
      </c>
      <c r="E4" s="36" t="s">
        <v>83</v>
      </c>
      <c r="F4" s="36" t="s">
        <v>99</v>
      </c>
      <c r="G4" s="36" t="s">
        <v>15</v>
      </c>
      <c r="H4" s="36" t="s">
        <v>82</v>
      </c>
      <c r="I4" s="195" t="s">
        <v>83</v>
      </c>
    </row>
    <row r="5" spans="1:15" ht="111.95" customHeight="1">
      <c r="A5" s="212" t="s">
        <v>51</v>
      </c>
      <c r="B5" s="248">
        <v>27</v>
      </c>
      <c r="C5" s="125">
        <v>1025.6220000000001</v>
      </c>
      <c r="D5" s="125">
        <v>3649917</v>
      </c>
      <c r="E5" s="102">
        <f>IF(C5=0,0,((D5/C5)))</f>
        <v>3558.7350895359104</v>
      </c>
      <c r="F5" s="248">
        <v>14</v>
      </c>
      <c r="G5" s="125">
        <v>2.9340000000000002</v>
      </c>
      <c r="H5" s="125">
        <v>18481</v>
      </c>
      <c r="I5" s="102">
        <f>IF(G5=0,0,((H5/G5)))</f>
        <v>6298.9093387866387</v>
      </c>
      <c r="L5" s="236"/>
      <c r="N5" s="237"/>
      <c r="O5" s="237"/>
    </row>
    <row r="6" spans="1:15" ht="111.95" customHeight="1">
      <c r="A6" s="196" t="s">
        <v>52</v>
      </c>
      <c r="B6" s="249">
        <v>8</v>
      </c>
      <c r="C6" s="102">
        <v>488.68200000000002</v>
      </c>
      <c r="D6" s="102">
        <v>2314206</v>
      </c>
      <c r="E6" s="102">
        <f t="shared" ref="E6:E16" si="0">IF(C6=0,0,((D6/C6)))</f>
        <v>4735.6072046852551</v>
      </c>
      <c r="F6" s="249">
        <v>18</v>
      </c>
      <c r="G6" s="102">
        <v>2.214</v>
      </c>
      <c r="H6" s="102">
        <v>10480</v>
      </c>
      <c r="I6" s="102">
        <f t="shared" ref="I6:I16" si="1">IF(G6=0,0,((H6/G6)))</f>
        <v>4733.514001806685</v>
      </c>
      <c r="L6" s="236"/>
      <c r="N6" s="237"/>
      <c r="O6" s="237"/>
    </row>
    <row r="7" spans="1:15" ht="111.95" customHeight="1">
      <c r="A7" s="196" t="s">
        <v>53</v>
      </c>
      <c r="B7" s="249">
        <v>2</v>
      </c>
      <c r="C7" s="102">
        <v>815.12</v>
      </c>
      <c r="D7" s="102">
        <v>3517859</v>
      </c>
      <c r="E7" s="102">
        <f t="shared" si="0"/>
        <v>4315.7559623122979</v>
      </c>
      <c r="F7" s="249">
        <v>21</v>
      </c>
      <c r="G7" s="102">
        <v>1.044</v>
      </c>
      <c r="H7" s="102">
        <v>3413</v>
      </c>
      <c r="I7" s="102">
        <f t="shared" si="1"/>
        <v>3269.1570881226053</v>
      </c>
      <c r="L7" s="236"/>
      <c r="N7" s="237"/>
      <c r="O7" s="237"/>
    </row>
    <row r="8" spans="1:15" ht="111.95" customHeight="1">
      <c r="A8" s="196" t="s">
        <v>54</v>
      </c>
      <c r="B8" s="249">
        <v>11</v>
      </c>
      <c r="C8" s="102">
        <v>271.89</v>
      </c>
      <c r="D8" s="102">
        <v>673056</v>
      </c>
      <c r="E8" s="102">
        <f t="shared" si="0"/>
        <v>2475.4716981132078</v>
      </c>
      <c r="F8" s="249">
        <v>15</v>
      </c>
      <c r="G8" s="102">
        <v>1.224</v>
      </c>
      <c r="H8" s="102">
        <v>5727</v>
      </c>
      <c r="I8" s="102">
        <f t="shared" si="1"/>
        <v>4678.9215686274511</v>
      </c>
      <c r="L8" s="236"/>
      <c r="N8" s="237"/>
      <c r="O8" s="237"/>
    </row>
    <row r="9" spans="1:15" ht="111.95" customHeight="1">
      <c r="A9" s="196" t="s">
        <v>55</v>
      </c>
      <c r="B9" s="249">
        <v>27</v>
      </c>
      <c r="C9" s="102">
        <v>97.025000000000006</v>
      </c>
      <c r="D9" s="102">
        <v>390060</v>
      </c>
      <c r="E9" s="102">
        <f t="shared" si="0"/>
        <v>4020.2009791290902</v>
      </c>
      <c r="F9" s="249">
        <v>20</v>
      </c>
      <c r="G9" s="102">
        <v>0.255</v>
      </c>
      <c r="H9" s="102">
        <v>1715</v>
      </c>
      <c r="I9" s="102">
        <f t="shared" si="1"/>
        <v>6725.4901960784309</v>
      </c>
      <c r="L9" s="236"/>
      <c r="N9" s="237"/>
      <c r="O9" s="237"/>
    </row>
    <row r="10" spans="1:15" ht="111.95" customHeight="1">
      <c r="A10" s="196" t="s">
        <v>56</v>
      </c>
      <c r="B10" s="249">
        <v>20</v>
      </c>
      <c r="C10" s="102">
        <v>469.02</v>
      </c>
      <c r="D10" s="102">
        <v>943046</v>
      </c>
      <c r="E10" s="102">
        <f t="shared" si="0"/>
        <v>2010.6733188350179</v>
      </c>
      <c r="F10" s="249">
        <v>28</v>
      </c>
      <c r="G10" s="102">
        <v>1.35</v>
      </c>
      <c r="H10" s="102">
        <v>9839</v>
      </c>
      <c r="I10" s="102">
        <f t="shared" si="1"/>
        <v>7288.1481481481478</v>
      </c>
      <c r="L10" s="236"/>
      <c r="N10" s="237"/>
      <c r="O10" s="237"/>
    </row>
    <row r="11" spans="1:15" ht="111.95" customHeight="1">
      <c r="A11" s="196" t="s">
        <v>57</v>
      </c>
      <c r="B11" s="249">
        <v>25</v>
      </c>
      <c r="C11" s="102">
        <v>476.27</v>
      </c>
      <c r="D11" s="102">
        <v>1235899</v>
      </c>
      <c r="E11" s="102">
        <f t="shared" si="0"/>
        <v>2594.9545425913875</v>
      </c>
      <c r="F11" s="249">
        <v>15</v>
      </c>
      <c r="G11" s="102">
        <v>7.1639999999999997</v>
      </c>
      <c r="H11" s="102">
        <v>28925</v>
      </c>
      <c r="I11" s="102">
        <f t="shared" si="1"/>
        <v>4037.5488553880514</v>
      </c>
      <c r="L11" s="236"/>
      <c r="N11" s="237"/>
      <c r="O11" s="237"/>
    </row>
    <row r="12" spans="1:15" ht="111.95" customHeight="1">
      <c r="A12" s="196" t="s">
        <v>58</v>
      </c>
      <c r="B12" s="249">
        <v>19</v>
      </c>
      <c r="C12" s="102">
        <v>708.09199999999998</v>
      </c>
      <c r="D12" s="102">
        <v>2169077</v>
      </c>
      <c r="E12" s="102">
        <f t="shared" si="0"/>
        <v>3063.2700270586311</v>
      </c>
      <c r="F12" s="249">
        <v>13</v>
      </c>
      <c r="G12" s="102">
        <v>5.7779999999999996</v>
      </c>
      <c r="H12" s="102">
        <v>46505</v>
      </c>
      <c r="I12" s="102">
        <f t="shared" si="1"/>
        <v>8048.6327448944276</v>
      </c>
      <c r="L12" s="236"/>
      <c r="N12" s="237"/>
      <c r="O12" s="237"/>
    </row>
    <row r="13" spans="1:15" ht="111.95" customHeight="1">
      <c r="A13" s="196" t="s">
        <v>59</v>
      </c>
      <c r="B13" s="249">
        <v>23</v>
      </c>
      <c r="C13" s="102">
        <v>1093.462</v>
      </c>
      <c r="D13" s="102">
        <v>2585737</v>
      </c>
      <c r="E13" s="102">
        <f t="shared" si="0"/>
        <v>2364.7250658916359</v>
      </c>
      <c r="F13" s="249">
        <v>19</v>
      </c>
      <c r="G13" s="102">
        <v>84.936000000000007</v>
      </c>
      <c r="H13" s="102">
        <v>99438</v>
      </c>
      <c r="I13" s="102">
        <f t="shared" si="1"/>
        <v>1170.740322124894</v>
      </c>
      <c r="L13" s="236"/>
      <c r="N13" s="237"/>
      <c r="O13" s="237"/>
    </row>
    <row r="14" spans="1:15" ht="111.95" customHeight="1">
      <c r="A14" s="196" t="s">
        <v>60</v>
      </c>
      <c r="B14" s="249">
        <v>4</v>
      </c>
      <c r="C14" s="102">
        <v>1392.9780000000001</v>
      </c>
      <c r="D14" s="102">
        <v>2122259</v>
      </c>
      <c r="E14" s="102">
        <f t="shared" si="0"/>
        <v>1523.5409317304363</v>
      </c>
      <c r="F14" s="249">
        <v>15</v>
      </c>
      <c r="G14" s="102">
        <v>9.2159999999999993</v>
      </c>
      <c r="H14" s="102">
        <v>65805</v>
      </c>
      <c r="I14" s="102">
        <f t="shared" si="1"/>
        <v>7140.299479166667</v>
      </c>
      <c r="L14" s="236"/>
      <c r="N14" s="237"/>
      <c r="O14" s="237"/>
    </row>
    <row r="15" spans="1:15" ht="111.95" customHeight="1">
      <c r="A15" s="196" t="s">
        <v>61</v>
      </c>
      <c r="B15" s="249">
        <v>29</v>
      </c>
      <c r="C15" s="102">
        <v>1306.32</v>
      </c>
      <c r="D15" s="102">
        <v>2626926</v>
      </c>
      <c r="E15" s="102">
        <f t="shared" si="0"/>
        <v>2010.9360646702187</v>
      </c>
      <c r="F15" s="249">
        <v>12</v>
      </c>
      <c r="G15" s="102">
        <v>51.868000000000002</v>
      </c>
      <c r="H15" s="102">
        <v>166253</v>
      </c>
      <c r="I15" s="102">
        <f t="shared" si="1"/>
        <v>3205.3096321431326</v>
      </c>
      <c r="L15" s="236"/>
      <c r="N15" s="237"/>
      <c r="O15" s="237"/>
    </row>
    <row r="16" spans="1:15" ht="111.95" customHeight="1">
      <c r="A16" s="199" t="s">
        <v>62</v>
      </c>
      <c r="B16" s="250">
        <v>6</v>
      </c>
      <c r="C16" s="213">
        <v>1349.826</v>
      </c>
      <c r="D16" s="213">
        <v>2325435</v>
      </c>
      <c r="E16" s="213">
        <f t="shared" si="0"/>
        <v>1722.7664899031431</v>
      </c>
      <c r="F16" s="250">
        <v>24</v>
      </c>
      <c r="G16" s="213">
        <v>1.962</v>
      </c>
      <c r="H16" s="213">
        <v>9011</v>
      </c>
      <c r="I16" s="213">
        <f t="shared" si="1"/>
        <v>4592.7624872578999</v>
      </c>
      <c r="L16" s="236"/>
      <c r="N16" s="237"/>
      <c r="O16" s="237"/>
    </row>
    <row r="17" spans="12:12">
      <c r="L17" s="235"/>
    </row>
  </sheetData>
  <mergeCells count="5">
    <mergeCell ref="A1:I1"/>
    <mergeCell ref="A2:I2"/>
    <mergeCell ref="A3:A4"/>
    <mergeCell ref="B3:E3"/>
    <mergeCell ref="F3:I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1" pageOrder="overThenDown" orientation="portrait" useFirstPageNumber="1" r:id="rId1"/>
  <headerFooter>
    <oddFooter>&amp;C&amp;30&amp;P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FFC000"/>
  </sheetPr>
  <dimension ref="A1:M18"/>
  <sheetViews>
    <sheetView view="pageBreakPreview" zoomScale="40" zoomScaleSheetLayoutView="40" workbookViewId="0">
      <pane xSplit="1" ySplit="5" topLeftCell="B15" activePane="bottomRight" state="frozen"/>
      <selection activeCell="A8" sqref="A8"/>
      <selection pane="topRight" activeCell="A8" sqref="A8"/>
      <selection pane="bottomLeft" activeCell="A8" sqref="A8"/>
      <selection pane="bottomRight" activeCell="A8" sqref="A8"/>
    </sheetView>
  </sheetViews>
  <sheetFormatPr defaultRowHeight="19.5"/>
  <cols>
    <col min="1" max="1" width="17.5" style="1" customWidth="1"/>
    <col min="2" max="2" width="24.625" style="2" customWidth="1"/>
    <col min="3" max="3" width="39.125" style="2" customWidth="1"/>
    <col min="4" max="4" width="24.625" style="2" customWidth="1"/>
    <col min="5" max="5" width="39.125" style="2" customWidth="1"/>
    <col min="6" max="6" width="24.625" style="2" customWidth="1"/>
    <col min="7" max="7" width="39.125" style="2" customWidth="1"/>
    <col min="8" max="8" width="27.5" style="2" customWidth="1"/>
    <col min="9" max="9" width="42.625" style="2" customWidth="1"/>
    <col min="10" max="10" width="27.5" style="2" customWidth="1"/>
    <col min="11" max="11" width="42.625" style="2" customWidth="1"/>
    <col min="12" max="12" width="27.5" style="2" customWidth="1"/>
    <col min="13" max="13" width="42.625" style="2" customWidth="1"/>
  </cols>
  <sheetData>
    <row r="1" spans="1:13" ht="165.75" customHeight="1">
      <c r="A1" s="273" t="s">
        <v>558</v>
      </c>
      <c r="B1" s="273"/>
      <c r="C1" s="273"/>
      <c r="D1" s="273"/>
      <c r="E1" s="273"/>
      <c r="F1" s="273"/>
      <c r="G1" s="273"/>
      <c r="H1" s="274" t="s">
        <v>100</v>
      </c>
      <c r="I1" s="274"/>
      <c r="J1" s="274"/>
      <c r="K1" s="274"/>
      <c r="L1" s="274"/>
      <c r="M1" s="274"/>
    </row>
    <row r="2" spans="1:13" ht="39.950000000000003" customHeight="1">
      <c r="A2" s="272" t="s">
        <v>65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</row>
    <row r="3" spans="1:13" ht="65.099999999999994" customHeight="1">
      <c r="A3" s="295" t="s">
        <v>18</v>
      </c>
      <c r="B3" s="281" t="s">
        <v>1</v>
      </c>
      <c r="C3" s="281"/>
      <c r="D3" s="299" t="s">
        <v>104</v>
      </c>
      <c r="E3" s="300"/>
      <c r="F3" s="300"/>
      <c r="G3" s="300"/>
      <c r="H3" s="301" t="s">
        <v>103</v>
      </c>
      <c r="I3" s="302"/>
      <c r="J3" s="282" t="s">
        <v>9</v>
      </c>
      <c r="K3" s="282"/>
      <c r="L3" s="282" t="s">
        <v>12</v>
      </c>
      <c r="M3" s="282"/>
    </row>
    <row r="4" spans="1:13" ht="65.099999999999994" customHeight="1">
      <c r="A4" s="303"/>
      <c r="B4" s="281"/>
      <c r="C4" s="281"/>
      <c r="D4" s="281" t="s">
        <v>3</v>
      </c>
      <c r="E4" s="281"/>
      <c r="F4" s="281" t="s">
        <v>4</v>
      </c>
      <c r="G4" s="281"/>
      <c r="H4" s="281" t="s">
        <v>7</v>
      </c>
      <c r="I4" s="281"/>
      <c r="J4" s="282"/>
      <c r="K4" s="282"/>
      <c r="L4" s="282"/>
      <c r="M4" s="282"/>
    </row>
    <row r="5" spans="1:13" ht="65.099999999999994" customHeight="1">
      <c r="A5" s="296"/>
      <c r="B5" s="36" t="s">
        <v>15</v>
      </c>
      <c r="C5" s="36" t="s">
        <v>6</v>
      </c>
      <c r="D5" s="36" t="s">
        <v>15</v>
      </c>
      <c r="E5" s="36" t="s">
        <v>6</v>
      </c>
      <c r="F5" s="36" t="s">
        <v>15</v>
      </c>
      <c r="G5" s="36" t="s">
        <v>6</v>
      </c>
      <c r="H5" s="36" t="s">
        <v>5</v>
      </c>
      <c r="I5" s="36" t="s">
        <v>6</v>
      </c>
      <c r="J5" s="36" t="s">
        <v>15</v>
      </c>
      <c r="K5" s="36" t="s">
        <v>6</v>
      </c>
      <c r="L5" s="36" t="s">
        <v>15</v>
      </c>
      <c r="M5" s="36" t="s">
        <v>6</v>
      </c>
    </row>
    <row r="6" spans="1:13" ht="111.95" customHeight="1">
      <c r="A6" s="5" t="s">
        <v>51</v>
      </c>
      <c r="B6" s="103">
        <v>89.644067796610173</v>
      </c>
      <c r="C6" s="103">
        <v>162806.79096045197</v>
      </c>
      <c r="D6" s="103">
        <v>11.222222222222221</v>
      </c>
      <c r="E6" s="103">
        <v>61695.111111111109</v>
      </c>
      <c r="F6" s="103">
        <v>50.703703703703702</v>
      </c>
      <c r="G6" s="103">
        <v>174990</v>
      </c>
      <c r="H6" s="103">
        <v>31.083333333333332</v>
      </c>
      <c r="I6" s="103">
        <v>133311.33333333334</v>
      </c>
      <c r="J6" s="103">
        <v>2.1162790697674421</v>
      </c>
      <c r="K6" s="103">
        <v>11154.038759689922</v>
      </c>
      <c r="L6" s="103">
        <v>10.625</v>
      </c>
      <c r="M6" s="103">
        <v>18034.164705882355</v>
      </c>
    </row>
    <row r="7" spans="1:13" ht="111.95" customHeight="1">
      <c r="A7" s="5" t="s">
        <v>52</v>
      </c>
      <c r="B7" s="103">
        <v>48.078947368421055</v>
      </c>
      <c r="C7" s="103">
        <v>183451.21052631579</v>
      </c>
      <c r="D7" s="103">
        <v>0</v>
      </c>
      <c r="E7" s="103">
        <v>0</v>
      </c>
      <c r="F7" s="103">
        <v>43.833333333333336</v>
      </c>
      <c r="G7" s="103">
        <v>128587</v>
      </c>
      <c r="H7" s="103">
        <v>30.625</v>
      </c>
      <c r="I7" s="103">
        <v>89740.875</v>
      </c>
      <c r="J7" s="103">
        <v>2.1058823529411765</v>
      </c>
      <c r="K7" s="103">
        <v>9099.1411764705881</v>
      </c>
      <c r="L7" s="103">
        <v>6.5</v>
      </c>
      <c r="M7" s="103">
        <v>8728</v>
      </c>
    </row>
    <row r="8" spans="1:13" ht="111.95" customHeight="1">
      <c r="A8" s="5" t="s">
        <v>53</v>
      </c>
      <c r="B8" s="103">
        <v>47.285714285714285</v>
      </c>
      <c r="C8" s="103">
        <v>166999.10526315789</v>
      </c>
      <c r="D8" s="103">
        <v>9.25</v>
      </c>
      <c r="E8" s="103">
        <v>59626</v>
      </c>
      <c r="F8" s="103">
        <v>45.833333333333336</v>
      </c>
      <c r="G8" s="103">
        <v>133291.61111111112</v>
      </c>
      <c r="H8" s="103">
        <v>23.75</v>
      </c>
      <c r="I8" s="103">
        <v>120743.75</v>
      </c>
      <c r="J8" s="103">
        <v>3.1486486486486487</v>
      </c>
      <c r="K8" s="103">
        <v>18107.77027027027</v>
      </c>
      <c r="L8" s="103">
        <v>19</v>
      </c>
      <c r="M8" s="103">
        <v>2553.6315789473683</v>
      </c>
    </row>
    <row r="9" spans="1:13" ht="111.95" customHeight="1">
      <c r="A9" s="5" t="s">
        <v>54</v>
      </c>
      <c r="B9" s="103">
        <v>27.405797101449274</v>
      </c>
      <c r="C9" s="103">
        <v>42061.17391304348</v>
      </c>
      <c r="D9" s="103">
        <v>16.333333333333332</v>
      </c>
      <c r="E9" s="103">
        <v>112777.5</v>
      </c>
      <c r="F9" s="103">
        <v>16.399999999999999</v>
      </c>
      <c r="G9" s="103">
        <v>59177.2</v>
      </c>
      <c r="H9" s="103">
        <v>13.5</v>
      </c>
      <c r="I9" s="103">
        <v>90609</v>
      </c>
      <c r="J9" s="103">
        <v>2.7763157894736841</v>
      </c>
      <c r="K9" s="103">
        <v>17376.223684210527</v>
      </c>
      <c r="L9" s="103">
        <v>0</v>
      </c>
      <c r="M9" s="103">
        <v>0</v>
      </c>
    </row>
    <row r="10" spans="1:13" ht="111.95" customHeight="1">
      <c r="A10" s="5" t="s">
        <v>55</v>
      </c>
      <c r="B10" s="103">
        <v>0</v>
      </c>
      <c r="C10" s="103">
        <v>0</v>
      </c>
      <c r="D10" s="103">
        <v>6.416666666666667</v>
      </c>
      <c r="E10" s="103">
        <v>36080.333333333336</v>
      </c>
      <c r="F10" s="103">
        <v>0</v>
      </c>
      <c r="G10" s="103">
        <v>0</v>
      </c>
      <c r="H10" s="103">
        <v>19</v>
      </c>
      <c r="I10" s="103">
        <v>131411.5</v>
      </c>
      <c r="J10" s="103">
        <v>2.59375</v>
      </c>
      <c r="K10" s="103">
        <v>11428.3125</v>
      </c>
      <c r="L10" s="103">
        <v>37.272727272727273</v>
      </c>
      <c r="M10" s="103">
        <v>33579.619512195124</v>
      </c>
    </row>
    <row r="11" spans="1:13" ht="111.95" customHeight="1">
      <c r="A11" s="5" t="s">
        <v>56</v>
      </c>
      <c r="B11" s="103">
        <v>26.513513513513512</v>
      </c>
      <c r="C11" s="103">
        <v>54395.16216216216</v>
      </c>
      <c r="D11" s="103">
        <v>0</v>
      </c>
      <c r="E11" s="103">
        <v>0</v>
      </c>
      <c r="F11" s="103">
        <v>0</v>
      </c>
      <c r="G11" s="103">
        <v>0</v>
      </c>
      <c r="H11" s="103">
        <v>10</v>
      </c>
      <c r="I11" s="103">
        <v>63273</v>
      </c>
      <c r="J11" s="103">
        <v>4.0493827160493829</v>
      </c>
      <c r="K11" s="103">
        <v>16118.691358024691</v>
      </c>
      <c r="L11" s="103">
        <v>9.6470588235294112</v>
      </c>
      <c r="M11" s="103">
        <v>103897.46951219512</v>
      </c>
    </row>
    <row r="12" spans="1:13" ht="111.95" customHeight="1">
      <c r="A12" s="5" t="s">
        <v>57</v>
      </c>
      <c r="B12" s="103">
        <v>28.322033898305083</v>
      </c>
      <c r="C12" s="103">
        <v>66476.110169491527</v>
      </c>
      <c r="D12" s="103">
        <v>11.333333333333334</v>
      </c>
      <c r="E12" s="103">
        <v>63216.333333333336</v>
      </c>
      <c r="F12" s="103">
        <v>261</v>
      </c>
      <c r="G12" s="103">
        <v>1377134</v>
      </c>
      <c r="H12" s="103">
        <v>0</v>
      </c>
      <c r="I12" s="103">
        <v>0</v>
      </c>
      <c r="J12" s="103">
        <v>3.5363636363636362</v>
      </c>
      <c r="K12" s="103">
        <v>22295.954545454544</v>
      </c>
      <c r="L12" s="103">
        <v>12.857142857142858</v>
      </c>
      <c r="M12" s="103">
        <v>23509.42222222222</v>
      </c>
    </row>
    <row r="13" spans="1:13" ht="111.95" customHeight="1">
      <c r="A13" s="5" t="s">
        <v>58</v>
      </c>
      <c r="B13" s="103">
        <v>50.718120805369125</v>
      </c>
      <c r="C13" s="103">
        <v>88154.362416107382</v>
      </c>
      <c r="D13" s="103">
        <v>6.2173913043478262</v>
      </c>
      <c r="E13" s="103">
        <v>38653.086956521736</v>
      </c>
      <c r="F13" s="103">
        <v>126.94117647058823</v>
      </c>
      <c r="G13" s="103">
        <v>621134.1176470588</v>
      </c>
      <c r="H13" s="103">
        <v>0</v>
      </c>
      <c r="I13" s="103">
        <v>0</v>
      </c>
      <c r="J13" s="103">
        <v>2.202247191011236</v>
      </c>
      <c r="K13" s="103">
        <v>20761.853932584268</v>
      </c>
      <c r="L13" s="103">
        <v>40.666666666666664</v>
      </c>
      <c r="M13" s="103">
        <v>17676.442622950821</v>
      </c>
    </row>
    <row r="14" spans="1:13" ht="111.95" customHeight="1">
      <c r="A14" s="5" t="s">
        <v>59</v>
      </c>
      <c r="B14" s="103">
        <v>69.873333333333335</v>
      </c>
      <c r="C14" s="103">
        <v>102941.65333333334</v>
      </c>
      <c r="D14" s="103">
        <v>8</v>
      </c>
      <c r="E14" s="103">
        <v>44719.555555555555</v>
      </c>
      <c r="F14" s="103">
        <v>135.9375</v>
      </c>
      <c r="G14" s="103">
        <v>719575.0625</v>
      </c>
      <c r="H14" s="103">
        <v>20.5</v>
      </c>
      <c r="I14" s="103">
        <v>19651.5</v>
      </c>
      <c r="J14" s="103">
        <v>2.0851063829787235</v>
      </c>
      <c r="K14" s="103">
        <v>11645.91489361702</v>
      </c>
      <c r="L14" s="103">
        <v>24.5</v>
      </c>
      <c r="M14" s="103">
        <v>9403.5102040816328</v>
      </c>
    </row>
    <row r="15" spans="1:13" ht="111.95" customHeight="1">
      <c r="A15" s="5" t="s">
        <v>60</v>
      </c>
      <c r="B15" s="103">
        <v>70.104938271604937</v>
      </c>
      <c r="C15" s="103">
        <v>91204.796296296292</v>
      </c>
      <c r="D15" s="103">
        <v>21.714285714285715</v>
      </c>
      <c r="E15" s="103">
        <v>94861.71428571429</v>
      </c>
      <c r="F15" s="103">
        <v>137</v>
      </c>
      <c r="G15" s="103">
        <v>587397.63157894742</v>
      </c>
      <c r="H15" s="103">
        <v>32</v>
      </c>
      <c r="I15" s="103">
        <v>48637.2</v>
      </c>
      <c r="J15" s="103">
        <v>2.4285714285714284</v>
      </c>
      <c r="K15" s="103">
        <v>10424.563025210084</v>
      </c>
      <c r="L15" s="103">
        <v>137.66666666666666</v>
      </c>
      <c r="M15" s="103">
        <v>11861.782082324456</v>
      </c>
    </row>
    <row r="16" spans="1:13" ht="111.95" customHeight="1">
      <c r="A16" s="5" t="s">
        <v>61</v>
      </c>
      <c r="B16" s="103">
        <v>110.40336134453781</v>
      </c>
      <c r="C16" s="103">
        <v>144097.29411764705</v>
      </c>
      <c r="D16" s="103">
        <v>35.857142857142854</v>
      </c>
      <c r="E16" s="103">
        <v>143250.28571428571</v>
      </c>
      <c r="F16" s="103">
        <v>59.625</v>
      </c>
      <c r="G16" s="103">
        <v>272958.20833333331</v>
      </c>
      <c r="H16" s="103">
        <v>48.333333333333336</v>
      </c>
      <c r="I16" s="103">
        <v>83202</v>
      </c>
      <c r="J16" s="103">
        <v>3.457943925233645</v>
      </c>
      <c r="K16" s="103">
        <v>14878.943925233645</v>
      </c>
      <c r="L16" s="103">
        <v>26</v>
      </c>
      <c r="M16" s="103">
        <v>34551.384615384617</v>
      </c>
    </row>
    <row r="17" spans="1:13" ht="111.95" customHeight="1">
      <c r="A17" s="5" t="s">
        <v>62</v>
      </c>
      <c r="B17" s="103">
        <v>117.78767123287672</v>
      </c>
      <c r="C17" s="103">
        <v>150090.86301369863</v>
      </c>
      <c r="D17" s="103">
        <v>72</v>
      </c>
      <c r="E17" s="103">
        <v>417652</v>
      </c>
      <c r="F17" s="103">
        <v>31.666666666666668</v>
      </c>
      <c r="G17" s="103">
        <v>134536.42857142858</v>
      </c>
      <c r="H17" s="103">
        <v>18.399999999999999</v>
      </c>
      <c r="I17" s="103">
        <v>146349</v>
      </c>
      <c r="J17" s="103">
        <v>3.6071428571428572</v>
      </c>
      <c r="K17" s="103">
        <v>17257.901785714286</v>
      </c>
      <c r="L17" s="103">
        <v>200</v>
      </c>
      <c r="M17" s="103">
        <v>7549.3950000000004</v>
      </c>
    </row>
    <row r="18" spans="1:13" ht="111.95" customHeight="1">
      <c r="A18" s="23" t="s">
        <v>101</v>
      </c>
      <c r="B18" s="98">
        <f>AVERAGE(B6:B17)</f>
        <v>57.17812491264462</v>
      </c>
      <c r="C18" s="98">
        <f t="shared" ref="C18:M18" si="0">AVERAGE(C6:C17)</f>
        <v>104389.87684764212</v>
      </c>
      <c r="D18" s="98">
        <f t="shared" si="0"/>
        <v>16.528697952610997</v>
      </c>
      <c r="E18" s="98">
        <f t="shared" si="0"/>
        <v>89377.660024154582</v>
      </c>
      <c r="F18" s="98">
        <f t="shared" si="0"/>
        <v>75.745059458968768</v>
      </c>
      <c r="G18" s="98">
        <f t="shared" si="0"/>
        <v>350731.77164515661</v>
      </c>
      <c r="H18" s="98">
        <f t="shared" si="0"/>
        <v>20.599305555555556</v>
      </c>
      <c r="I18" s="98">
        <f t="shared" si="0"/>
        <v>77244.096527777772</v>
      </c>
      <c r="J18" s="98">
        <f t="shared" si="0"/>
        <v>2.842302833181821</v>
      </c>
      <c r="K18" s="98">
        <f t="shared" si="0"/>
        <v>15045.77582137332</v>
      </c>
      <c r="L18" s="98">
        <f t="shared" si="0"/>
        <v>43.727938523894409</v>
      </c>
      <c r="M18" s="98">
        <f t="shared" si="0"/>
        <v>22612.068504681982</v>
      </c>
    </row>
  </sheetData>
  <mergeCells count="12">
    <mergeCell ref="H1:M1"/>
    <mergeCell ref="A1:G1"/>
    <mergeCell ref="L3:M4"/>
    <mergeCell ref="D4:E4"/>
    <mergeCell ref="F4:G4"/>
    <mergeCell ref="H4:I4"/>
    <mergeCell ref="D3:G3"/>
    <mergeCell ref="H3:I3"/>
    <mergeCell ref="A2:M2"/>
    <mergeCell ref="A3:A5"/>
    <mergeCell ref="B3:C4"/>
    <mergeCell ref="J3:K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2" pageOrder="overThenDown" orientation="portrait" useFirstPageNumber="1" r:id="rId1"/>
  <headerFooter>
    <oddFooter>&amp;C&amp;30&amp;P</oddFooter>
  </headerFooter>
  <colBreaks count="1" manualBreakCount="1">
    <brk id="7" max="17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rgb="FFFFC000"/>
  </sheetPr>
  <dimension ref="A1:AU21"/>
  <sheetViews>
    <sheetView view="pageBreakPreview" zoomScale="40" zoomScaleSheetLayoutView="40" workbookViewId="0">
      <pane xSplit="1" ySplit="4" topLeftCell="B14" activePane="bottomRight" state="frozen"/>
      <selection activeCell="A8" sqref="A8"/>
      <selection pane="topRight" activeCell="A8" sqref="A8"/>
      <selection pane="bottomLeft" activeCell="A8" sqref="A8"/>
      <selection pane="bottomRight" activeCell="A8" sqref="A8"/>
    </sheetView>
  </sheetViews>
  <sheetFormatPr defaultRowHeight="19.5"/>
  <cols>
    <col min="1" max="1" width="17.5" style="1" customWidth="1"/>
    <col min="2" max="2" width="18.125" style="2" customWidth="1"/>
    <col min="3" max="3" width="28.625" style="2" customWidth="1"/>
    <col min="4" max="4" width="16.875" style="2" customWidth="1"/>
    <col min="5" max="5" width="18.125" style="2" customWidth="1"/>
    <col min="6" max="6" width="28.625" style="2" customWidth="1"/>
    <col min="7" max="7" width="16.875" style="2" customWidth="1"/>
    <col min="8" max="8" width="18.125" style="2" customWidth="1"/>
    <col min="9" max="9" width="28.625" style="2" customWidth="1"/>
    <col min="10" max="10" width="16.875" style="2" customWidth="1"/>
    <col min="11" max="11" width="15.5" style="2" customWidth="1"/>
    <col min="12" max="12" width="20.375" style="2" customWidth="1"/>
    <col min="13" max="13" width="17.25" style="2" customWidth="1"/>
    <col min="14" max="14" width="15.5" style="2" customWidth="1"/>
    <col min="15" max="15" width="20.375" style="2" customWidth="1"/>
    <col min="16" max="16" width="17.25" style="2" customWidth="1"/>
    <col min="17" max="17" width="15.5" style="2" customWidth="1"/>
    <col min="18" max="18" width="20.375" style="2" customWidth="1"/>
    <col min="19" max="19" width="17.25" style="2" customWidth="1"/>
    <col min="20" max="20" width="15.5" style="2" customWidth="1"/>
    <col min="21" max="21" width="20.375" style="2" customWidth="1"/>
    <col min="22" max="22" width="17.25" style="2" customWidth="1"/>
  </cols>
  <sheetData>
    <row r="1" spans="1:47" ht="165.75" customHeight="1">
      <c r="A1" s="273" t="s">
        <v>559</v>
      </c>
      <c r="B1" s="273"/>
      <c r="C1" s="273"/>
      <c r="D1" s="273"/>
      <c r="E1" s="273"/>
      <c r="F1" s="273"/>
      <c r="G1" s="273"/>
      <c r="H1" s="273"/>
      <c r="I1" s="273"/>
      <c r="J1" s="273"/>
      <c r="K1" s="274" t="s">
        <v>109</v>
      </c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</row>
    <row r="2" spans="1:47" ht="39.950000000000003" customHeight="1">
      <c r="A2" s="272" t="s">
        <v>112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</row>
    <row r="3" spans="1:47" ht="97.5" customHeight="1">
      <c r="A3" s="295" t="s">
        <v>18</v>
      </c>
      <c r="B3" s="281" t="s">
        <v>0</v>
      </c>
      <c r="C3" s="281"/>
      <c r="D3" s="281"/>
      <c r="E3" s="278" t="s">
        <v>105</v>
      </c>
      <c r="F3" s="279"/>
      <c r="G3" s="279"/>
      <c r="H3" s="278" t="s">
        <v>106</v>
      </c>
      <c r="I3" s="279"/>
      <c r="J3" s="279"/>
      <c r="K3" s="278" t="s">
        <v>107</v>
      </c>
      <c r="L3" s="279"/>
      <c r="M3" s="279"/>
      <c r="N3" s="278" t="s">
        <v>108</v>
      </c>
      <c r="O3" s="279"/>
      <c r="P3" s="279"/>
      <c r="Q3" s="278" t="s">
        <v>77</v>
      </c>
      <c r="R3" s="279"/>
      <c r="S3" s="279"/>
      <c r="T3" s="278" t="s">
        <v>91</v>
      </c>
      <c r="U3" s="279"/>
      <c r="V3" s="280"/>
    </row>
    <row r="4" spans="1:47" ht="97.5" customHeight="1">
      <c r="A4" s="296"/>
      <c r="B4" s="36" t="s">
        <v>5</v>
      </c>
      <c r="C4" s="36" t="s">
        <v>82</v>
      </c>
      <c r="D4" s="36" t="s">
        <v>83</v>
      </c>
      <c r="E4" s="36" t="s">
        <v>5</v>
      </c>
      <c r="F4" s="36" t="s">
        <v>82</v>
      </c>
      <c r="G4" s="36" t="s">
        <v>83</v>
      </c>
      <c r="H4" s="36" t="s">
        <v>5</v>
      </c>
      <c r="I4" s="36" t="s">
        <v>82</v>
      </c>
      <c r="J4" s="36" t="s">
        <v>83</v>
      </c>
      <c r="K4" s="36" t="s">
        <v>5</v>
      </c>
      <c r="L4" s="36" t="s">
        <v>82</v>
      </c>
      <c r="M4" s="36" t="s">
        <v>83</v>
      </c>
      <c r="N4" s="36" t="s">
        <v>5</v>
      </c>
      <c r="O4" s="36" t="s">
        <v>82</v>
      </c>
      <c r="P4" s="36" t="s">
        <v>83</v>
      </c>
      <c r="Q4" s="36" t="s">
        <v>5</v>
      </c>
      <c r="R4" s="36" t="s">
        <v>82</v>
      </c>
      <c r="S4" s="36" t="s">
        <v>83</v>
      </c>
      <c r="T4" s="36" t="s">
        <v>5</v>
      </c>
      <c r="U4" s="36" t="s">
        <v>82</v>
      </c>
      <c r="V4" s="36" t="s">
        <v>83</v>
      </c>
    </row>
    <row r="5" spans="1:47" ht="111.95" customHeight="1">
      <c r="A5" s="5" t="s">
        <v>51</v>
      </c>
      <c r="B5" s="108">
        <f>E5+H5+K5+N5+Q5+T5</f>
        <v>2162</v>
      </c>
      <c r="C5" s="108">
        <f>F5+I5+L5+O5+R5+U5</f>
        <v>1830</v>
      </c>
      <c r="D5" s="108">
        <f>IF(B5=0,0,((C5/B5)*1000))</f>
        <v>846.43848288621643</v>
      </c>
      <c r="E5" s="108">
        <v>1917</v>
      </c>
      <c r="F5" s="108">
        <v>1555</v>
      </c>
      <c r="G5" s="108">
        <v>811</v>
      </c>
      <c r="H5" s="108">
        <v>0</v>
      </c>
      <c r="I5" s="108">
        <v>0</v>
      </c>
      <c r="J5" s="108">
        <v>0</v>
      </c>
      <c r="K5" s="108">
        <v>0</v>
      </c>
      <c r="L5" s="108">
        <v>0</v>
      </c>
      <c r="M5" s="108">
        <v>0</v>
      </c>
      <c r="N5" s="108">
        <v>71</v>
      </c>
      <c r="O5" s="108">
        <v>64</v>
      </c>
      <c r="P5" s="108">
        <v>899</v>
      </c>
      <c r="Q5" s="108">
        <v>0</v>
      </c>
      <c r="R5" s="108">
        <v>0</v>
      </c>
      <c r="S5" s="108">
        <v>0</v>
      </c>
      <c r="T5" s="108">
        <v>174</v>
      </c>
      <c r="U5" s="108">
        <v>211</v>
      </c>
      <c r="V5" s="108">
        <v>1210</v>
      </c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59"/>
      <c r="AK5" s="259"/>
      <c r="AL5" s="259"/>
      <c r="AM5" s="259"/>
      <c r="AN5" s="259"/>
      <c r="AO5" s="259"/>
      <c r="AP5" s="259"/>
      <c r="AQ5" s="259"/>
      <c r="AR5" s="259"/>
      <c r="AS5" s="259"/>
      <c r="AT5" s="259"/>
      <c r="AU5" s="259"/>
    </row>
    <row r="6" spans="1:47" ht="111.95" customHeight="1">
      <c r="A6" s="5" t="s">
        <v>52</v>
      </c>
      <c r="B6" s="108">
        <f t="shared" ref="B6:B16" si="0">E6+H6+K6+N6+Q6+T6</f>
        <v>61</v>
      </c>
      <c r="C6" s="108">
        <f t="shared" ref="C6:C16" si="1">F6+I6+L6+O6+R6+U6</f>
        <v>1048</v>
      </c>
      <c r="D6" s="105">
        <f t="shared" ref="D6:D16" si="2">IF(B6=0,0,((C6/B6)*1000))</f>
        <v>17180.327868852459</v>
      </c>
      <c r="E6" s="108">
        <v>0</v>
      </c>
      <c r="F6" s="108">
        <v>0</v>
      </c>
      <c r="G6" s="108">
        <v>0</v>
      </c>
      <c r="H6" s="108">
        <v>0</v>
      </c>
      <c r="I6" s="108">
        <v>0</v>
      </c>
      <c r="J6" s="108">
        <v>0</v>
      </c>
      <c r="K6" s="108">
        <v>0</v>
      </c>
      <c r="L6" s="108">
        <v>0</v>
      </c>
      <c r="M6" s="108">
        <v>0</v>
      </c>
      <c r="N6" s="108">
        <v>0</v>
      </c>
      <c r="O6" s="108">
        <v>0</v>
      </c>
      <c r="P6" s="108">
        <v>0</v>
      </c>
      <c r="Q6" s="108">
        <v>0</v>
      </c>
      <c r="R6" s="108">
        <v>0</v>
      </c>
      <c r="S6" s="108">
        <v>0</v>
      </c>
      <c r="T6" s="108">
        <v>61</v>
      </c>
      <c r="U6" s="108">
        <v>1048</v>
      </c>
      <c r="V6" s="105">
        <v>17178</v>
      </c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59"/>
      <c r="AK6" s="259"/>
      <c r="AL6" s="259"/>
      <c r="AM6" s="259"/>
      <c r="AN6" s="259"/>
      <c r="AO6" s="259"/>
      <c r="AP6" s="259"/>
    </row>
    <row r="7" spans="1:47" ht="111.95" customHeight="1">
      <c r="A7" s="5" t="s">
        <v>53</v>
      </c>
      <c r="B7" s="108">
        <f t="shared" si="0"/>
        <v>88</v>
      </c>
      <c r="C7" s="108">
        <f t="shared" si="1"/>
        <v>289</v>
      </c>
      <c r="D7" s="108">
        <f t="shared" si="2"/>
        <v>3284.090909090909</v>
      </c>
      <c r="E7" s="108">
        <v>64</v>
      </c>
      <c r="F7" s="108">
        <v>50</v>
      </c>
      <c r="G7" s="108">
        <v>787</v>
      </c>
      <c r="H7" s="108">
        <v>0</v>
      </c>
      <c r="I7" s="108">
        <v>0</v>
      </c>
      <c r="J7" s="108">
        <v>0</v>
      </c>
      <c r="K7" s="108">
        <v>0</v>
      </c>
      <c r="L7" s="108">
        <v>0</v>
      </c>
      <c r="M7" s="108">
        <v>0</v>
      </c>
      <c r="N7" s="108">
        <v>0</v>
      </c>
      <c r="O7" s="108">
        <v>0</v>
      </c>
      <c r="P7" s="108">
        <v>0</v>
      </c>
      <c r="Q7" s="108">
        <v>0</v>
      </c>
      <c r="R7" s="108">
        <v>0</v>
      </c>
      <c r="S7" s="108">
        <v>0</v>
      </c>
      <c r="T7" s="108">
        <v>24</v>
      </c>
      <c r="U7" s="108">
        <v>239</v>
      </c>
      <c r="V7" s="108">
        <v>9968</v>
      </c>
      <c r="Y7" s="259"/>
      <c r="Z7" s="259"/>
      <c r="AA7" s="259"/>
      <c r="AB7" s="259"/>
      <c r="AC7" s="259"/>
      <c r="AD7" s="259"/>
      <c r="AE7" s="259"/>
      <c r="AF7" s="259"/>
      <c r="AG7" s="259"/>
      <c r="AH7" s="259"/>
      <c r="AI7" s="259"/>
      <c r="AJ7" s="259"/>
      <c r="AK7" s="259"/>
      <c r="AL7" s="259"/>
      <c r="AM7" s="259"/>
      <c r="AN7" s="259"/>
      <c r="AO7" s="259"/>
      <c r="AP7" s="259"/>
    </row>
    <row r="8" spans="1:47" ht="111.95" customHeight="1">
      <c r="A8" s="5" t="s">
        <v>54</v>
      </c>
      <c r="B8" s="108">
        <f t="shared" si="0"/>
        <v>125</v>
      </c>
      <c r="C8" s="108">
        <f t="shared" si="1"/>
        <v>82</v>
      </c>
      <c r="D8" s="108">
        <f t="shared" si="2"/>
        <v>656</v>
      </c>
      <c r="E8" s="108">
        <v>1</v>
      </c>
      <c r="F8" s="108">
        <v>1</v>
      </c>
      <c r="G8" s="108">
        <v>1050</v>
      </c>
      <c r="H8" s="108">
        <v>0</v>
      </c>
      <c r="I8" s="108">
        <v>0</v>
      </c>
      <c r="J8" s="108">
        <v>0</v>
      </c>
      <c r="K8" s="108">
        <v>0</v>
      </c>
      <c r="L8" s="108">
        <v>0</v>
      </c>
      <c r="M8" s="108">
        <v>0</v>
      </c>
      <c r="N8" s="108">
        <v>106</v>
      </c>
      <c r="O8" s="108">
        <v>69</v>
      </c>
      <c r="P8" s="108">
        <v>648</v>
      </c>
      <c r="Q8" s="108">
        <v>0</v>
      </c>
      <c r="R8" s="108">
        <v>0</v>
      </c>
      <c r="S8" s="108">
        <v>0</v>
      </c>
      <c r="T8" s="108">
        <v>18</v>
      </c>
      <c r="U8" s="108">
        <v>12</v>
      </c>
      <c r="V8" s="108">
        <v>667</v>
      </c>
      <c r="Y8" s="259"/>
      <c r="Z8" s="259"/>
      <c r="AA8" s="259"/>
      <c r="AB8" s="259"/>
      <c r="AC8" s="259"/>
      <c r="AD8" s="259"/>
      <c r="AE8" s="259"/>
      <c r="AF8" s="259"/>
      <c r="AG8" s="259"/>
      <c r="AH8" s="259"/>
      <c r="AI8" s="259"/>
      <c r="AJ8" s="259"/>
      <c r="AK8" s="259"/>
      <c r="AL8" s="259"/>
      <c r="AM8" s="259"/>
      <c r="AN8" s="259"/>
      <c r="AO8" s="259"/>
      <c r="AP8" s="259"/>
    </row>
    <row r="9" spans="1:47" ht="111.95" customHeight="1">
      <c r="A9" s="5" t="s">
        <v>55</v>
      </c>
      <c r="B9" s="108">
        <f t="shared" si="0"/>
        <v>0</v>
      </c>
      <c r="C9" s="108">
        <f t="shared" si="1"/>
        <v>0</v>
      </c>
      <c r="D9" s="108">
        <f t="shared" si="2"/>
        <v>0</v>
      </c>
      <c r="E9" s="108">
        <v>0</v>
      </c>
      <c r="F9" s="108">
        <v>0</v>
      </c>
      <c r="G9" s="108">
        <v>0</v>
      </c>
      <c r="H9" s="108">
        <v>0</v>
      </c>
      <c r="I9" s="108">
        <v>0</v>
      </c>
      <c r="J9" s="108">
        <v>0</v>
      </c>
      <c r="K9" s="108">
        <v>0</v>
      </c>
      <c r="L9" s="108">
        <v>0</v>
      </c>
      <c r="M9" s="108">
        <v>0</v>
      </c>
      <c r="N9" s="108">
        <v>0</v>
      </c>
      <c r="O9" s="108">
        <v>0</v>
      </c>
      <c r="P9" s="108">
        <v>0</v>
      </c>
      <c r="Q9" s="108">
        <v>0</v>
      </c>
      <c r="R9" s="108">
        <v>0</v>
      </c>
      <c r="S9" s="108">
        <v>0</v>
      </c>
      <c r="T9" s="108">
        <v>0</v>
      </c>
      <c r="U9" s="108">
        <v>0</v>
      </c>
      <c r="V9" s="108">
        <v>0</v>
      </c>
      <c r="Y9" s="259"/>
      <c r="Z9" s="259"/>
      <c r="AA9" s="259"/>
      <c r="AB9" s="259"/>
      <c r="AC9" s="259"/>
      <c r="AD9" s="259"/>
      <c r="AE9" s="259"/>
      <c r="AF9" s="259"/>
      <c r="AG9" s="259"/>
      <c r="AH9" s="259"/>
      <c r="AI9" s="259"/>
      <c r="AJ9" s="259"/>
      <c r="AK9" s="259"/>
      <c r="AL9" s="259"/>
      <c r="AM9" s="259"/>
      <c r="AN9" s="259"/>
      <c r="AO9" s="259"/>
      <c r="AP9" s="259"/>
    </row>
    <row r="10" spans="1:47" ht="111.95" customHeight="1">
      <c r="A10" s="5" t="s">
        <v>56</v>
      </c>
      <c r="B10" s="108">
        <f t="shared" si="0"/>
        <v>0</v>
      </c>
      <c r="C10" s="108">
        <f t="shared" si="1"/>
        <v>0</v>
      </c>
      <c r="D10" s="108">
        <f t="shared" si="2"/>
        <v>0</v>
      </c>
      <c r="E10" s="108">
        <v>0</v>
      </c>
      <c r="F10" s="108">
        <v>0</v>
      </c>
      <c r="G10" s="108">
        <v>0</v>
      </c>
      <c r="H10" s="108">
        <v>0</v>
      </c>
      <c r="I10" s="108">
        <v>0</v>
      </c>
      <c r="J10" s="108">
        <v>0</v>
      </c>
      <c r="K10" s="108">
        <v>0</v>
      </c>
      <c r="L10" s="108">
        <v>0</v>
      </c>
      <c r="M10" s="108">
        <v>0</v>
      </c>
      <c r="N10" s="108">
        <v>0</v>
      </c>
      <c r="O10" s="108">
        <v>0</v>
      </c>
      <c r="P10" s="108">
        <v>0</v>
      </c>
      <c r="Q10" s="108">
        <v>0</v>
      </c>
      <c r="R10" s="108">
        <v>0</v>
      </c>
      <c r="S10" s="108">
        <v>0</v>
      </c>
      <c r="T10" s="108">
        <v>0</v>
      </c>
      <c r="U10" s="108">
        <v>0</v>
      </c>
      <c r="V10" s="108">
        <v>0</v>
      </c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/>
      <c r="AJ10" s="259"/>
      <c r="AK10" s="259"/>
      <c r="AL10" s="259"/>
      <c r="AM10" s="259"/>
      <c r="AN10" s="259"/>
      <c r="AO10" s="259"/>
      <c r="AP10" s="259"/>
    </row>
    <row r="11" spans="1:47" ht="111.95" customHeight="1">
      <c r="A11" s="5" t="s">
        <v>57</v>
      </c>
      <c r="B11" s="108">
        <f t="shared" si="0"/>
        <v>351</v>
      </c>
      <c r="C11" s="108">
        <f t="shared" si="1"/>
        <v>642</v>
      </c>
      <c r="D11" s="108">
        <f t="shared" si="2"/>
        <v>1829.0598290598291</v>
      </c>
      <c r="E11" s="108">
        <v>173</v>
      </c>
      <c r="F11" s="108">
        <v>388</v>
      </c>
      <c r="G11" s="108">
        <v>2242</v>
      </c>
      <c r="H11" s="108">
        <v>0</v>
      </c>
      <c r="I11" s="108">
        <v>0</v>
      </c>
      <c r="J11" s="108">
        <v>0</v>
      </c>
      <c r="K11" s="108">
        <v>0</v>
      </c>
      <c r="L11" s="108">
        <v>0</v>
      </c>
      <c r="M11" s="108">
        <v>0</v>
      </c>
      <c r="N11" s="108">
        <v>164</v>
      </c>
      <c r="O11" s="108">
        <v>238</v>
      </c>
      <c r="P11" s="108">
        <v>1450</v>
      </c>
      <c r="Q11" s="108">
        <v>0</v>
      </c>
      <c r="R11" s="108">
        <v>0</v>
      </c>
      <c r="S11" s="108">
        <v>0</v>
      </c>
      <c r="T11" s="108">
        <v>14</v>
      </c>
      <c r="U11" s="108">
        <v>16</v>
      </c>
      <c r="V11" s="108">
        <v>1154</v>
      </c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/>
      <c r="AJ11" s="259"/>
      <c r="AK11" s="259"/>
      <c r="AL11" s="259"/>
      <c r="AM11" s="259"/>
      <c r="AN11" s="259"/>
      <c r="AO11" s="259"/>
      <c r="AP11" s="259"/>
    </row>
    <row r="12" spans="1:47" ht="111.95" customHeight="1">
      <c r="A12" s="5" t="s">
        <v>58</v>
      </c>
      <c r="B12" s="108">
        <f t="shared" si="0"/>
        <v>436</v>
      </c>
      <c r="C12" s="108">
        <f t="shared" si="1"/>
        <v>532.21</v>
      </c>
      <c r="D12" s="108">
        <f t="shared" si="2"/>
        <v>1220.6651376146788</v>
      </c>
      <c r="E12" s="108">
        <v>304</v>
      </c>
      <c r="F12" s="108">
        <v>292</v>
      </c>
      <c r="G12" s="108">
        <v>960</v>
      </c>
      <c r="H12" s="108">
        <v>0</v>
      </c>
      <c r="I12" s="108">
        <v>0</v>
      </c>
      <c r="J12" s="108">
        <v>0</v>
      </c>
      <c r="K12" s="108">
        <v>0</v>
      </c>
      <c r="L12" s="108">
        <v>0</v>
      </c>
      <c r="M12" s="108">
        <v>0</v>
      </c>
      <c r="N12" s="108">
        <v>129</v>
      </c>
      <c r="O12" s="108">
        <v>240</v>
      </c>
      <c r="P12" s="108">
        <v>1857</v>
      </c>
      <c r="Q12" s="108">
        <v>1</v>
      </c>
      <c r="R12" s="260">
        <v>0.21</v>
      </c>
      <c r="S12" s="108">
        <v>210</v>
      </c>
      <c r="T12" s="108">
        <v>2</v>
      </c>
      <c r="U12" s="108">
        <v>0</v>
      </c>
      <c r="V12" s="108">
        <v>232</v>
      </c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/>
      <c r="AJ12" s="259"/>
      <c r="AK12" s="259"/>
      <c r="AL12" s="259"/>
      <c r="AM12" s="259"/>
      <c r="AN12" s="259"/>
      <c r="AO12" s="259"/>
      <c r="AP12" s="259"/>
    </row>
    <row r="13" spans="1:47" ht="111.95" customHeight="1">
      <c r="A13" s="5" t="s">
        <v>59</v>
      </c>
      <c r="B13" s="108">
        <f t="shared" si="0"/>
        <v>880</v>
      </c>
      <c r="C13" s="108">
        <f t="shared" si="1"/>
        <v>764</v>
      </c>
      <c r="D13" s="108">
        <f t="shared" si="2"/>
        <v>868.18181818181813</v>
      </c>
      <c r="E13" s="108">
        <v>780</v>
      </c>
      <c r="F13" s="108">
        <v>680</v>
      </c>
      <c r="G13" s="108">
        <v>871</v>
      </c>
      <c r="H13" s="108">
        <v>0</v>
      </c>
      <c r="I13" s="108">
        <v>0</v>
      </c>
      <c r="J13" s="108">
        <v>0</v>
      </c>
      <c r="K13" s="108">
        <v>0</v>
      </c>
      <c r="L13" s="108">
        <v>0</v>
      </c>
      <c r="M13" s="108">
        <v>0</v>
      </c>
      <c r="N13" s="108">
        <v>97</v>
      </c>
      <c r="O13" s="108">
        <v>83</v>
      </c>
      <c r="P13" s="108">
        <v>858</v>
      </c>
      <c r="Q13" s="108">
        <v>0</v>
      </c>
      <c r="R13" s="108">
        <v>0</v>
      </c>
      <c r="S13" s="108">
        <v>0</v>
      </c>
      <c r="T13" s="108">
        <v>3</v>
      </c>
      <c r="U13" s="108">
        <v>1</v>
      </c>
      <c r="V13" s="108">
        <v>380</v>
      </c>
      <c r="Y13" s="259"/>
      <c r="Z13" s="259"/>
      <c r="AA13" s="259"/>
      <c r="AB13" s="259"/>
      <c r="AC13" s="259"/>
      <c r="AD13" s="259"/>
      <c r="AE13" s="259"/>
      <c r="AF13" s="259"/>
      <c r="AG13" s="259"/>
      <c r="AH13" s="259"/>
      <c r="AI13" s="259"/>
      <c r="AJ13" s="259"/>
      <c r="AK13" s="259"/>
      <c r="AL13" s="259"/>
      <c r="AM13" s="259"/>
      <c r="AN13" s="259"/>
      <c r="AO13" s="259"/>
      <c r="AP13" s="259"/>
    </row>
    <row r="14" spans="1:47" ht="111.95" customHeight="1">
      <c r="A14" s="5" t="s">
        <v>60</v>
      </c>
      <c r="B14" s="108">
        <f t="shared" si="0"/>
        <v>997</v>
      </c>
      <c r="C14" s="108">
        <f t="shared" si="1"/>
        <v>657</v>
      </c>
      <c r="D14" s="108">
        <f t="shared" si="2"/>
        <v>658.97693079237717</v>
      </c>
      <c r="E14" s="108">
        <v>921</v>
      </c>
      <c r="F14" s="108">
        <v>602</v>
      </c>
      <c r="G14" s="108">
        <v>653</v>
      </c>
      <c r="H14" s="108">
        <v>17</v>
      </c>
      <c r="I14" s="108">
        <v>12</v>
      </c>
      <c r="J14" s="108">
        <v>724</v>
      </c>
      <c r="K14" s="108">
        <v>0</v>
      </c>
      <c r="L14" s="108">
        <v>0</v>
      </c>
      <c r="M14" s="108">
        <v>0</v>
      </c>
      <c r="N14" s="108">
        <v>56</v>
      </c>
      <c r="O14" s="108">
        <v>37</v>
      </c>
      <c r="P14" s="108">
        <v>654</v>
      </c>
      <c r="Q14" s="108">
        <v>0</v>
      </c>
      <c r="R14" s="108">
        <v>0</v>
      </c>
      <c r="S14" s="108">
        <v>0</v>
      </c>
      <c r="T14" s="108">
        <v>3</v>
      </c>
      <c r="U14" s="108">
        <v>6</v>
      </c>
      <c r="V14" s="108">
        <v>2146</v>
      </c>
      <c r="Y14" s="259"/>
      <c r="Z14" s="259"/>
      <c r="AA14" s="259"/>
      <c r="AB14" s="259"/>
      <c r="AC14" s="259"/>
      <c r="AD14" s="259"/>
      <c r="AE14" s="259"/>
      <c r="AF14" s="259"/>
      <c r="AG14" s="259"/>
      <c r="AH14" s="259"/>
      <c r="AI14" s="259"/>
      <c r="AJ14" s="259"/>
      <c r="AK14" s="259"/>
      <c r="AL14" s="259"/>
      <c r="AM14" s="259"/>
      <c r="AN14" s="259"/>
      <c r="AO14" s="259"/>
      <c r="AP14" s="259"/>
    </row>
    <row r="15" spans="1:47" ht="111.95" customHeight="1">
      <c r="A15" s="5" t="s">
        <v>61</v>
      </c>
      <c r="B15" s="108">
        <f t="shared" si="0"/>
        <v>2513</v>
      </c>
      <c r="C15" s="108">
        <f t="shared" si="1"/>
        <v>1557.15</v>
      </c>
      <c r="D15" s="108">
        <f t="shared" si="2"/>
        <v>619.63788300835654</v>
      </c>
      <c r="E15" s="108">
        <v>2473</v>
      </c>
      <c r="F15" s="108">
        <v>1506</v>
      </c>
      <c r="G15" s="108">
        <v>609</v>
      </c>
      <c r="H15" s="108">
        <v>0</v>
      </c>
      <c r="I15" s="108">
        <v>0</v>
      </c>
      <c r="J15" s="108">
        <v>0</v>
      </c>
      <c r="K15" s="108">
        <v>1</v>
      </c>
      <c r="L15" s="260">
        <v>0.15</v>
      </c>
      <c r="M15" s="108">
        <v>150</v>
      </c>
      <c r="N15" s="108">
        <v>33</v>
      </c>
      <c r="O15" s="108">
        <v>42</v>
      </c>
      <c r="P15" s="108">
        <v>1266</v>
      </c>
      <c r="Q15" s="108">
        <v>0</v>
      </c>
      <c r="R15" s="108">
        <v>0</v>
      </c>
      <c r="S15" s="108">
        <v>0</v>
      </c>
      <c r="T15" s="108">
        <v>6</v>
      </c>
      <c r="U15" s="108">
        <v>9</v>
      </c>
      <c r="V15" s="108">
        <v>1435</v>
      </c>
      <c r="Y15" s="259"/>
      <c r="Z15" s="259"/>
      <c r="AA15" s="259"/>
      <c r="AB15" s="259"/>
      <c r="AC15" s="259"/>
      <c r="AD15" s="259"/>
      <c r="AE15" s="259"/>
      <c r="AF15" s="259"/>
      <c r="AG15" s="259"/>
      <c r="AH15" s="259"/>
      <c r="AI15" s="259"/>
      <c r="AJ15" s="259"/>
      <c r="AK15" s="259"/>
      <c r="AL15" s="259"/>
      <c r="AM15" s="259"/>
      <c r="AN15" s="259"/>
      <c r="AO15" s="259"/>
      <c r="AP15" s="259"/>
    </row>
    <row r="16" spans="1:47" ht="111.95" customHeight="1">
      <c r="A16" s="5" t="s">
        <v>62</v>
      </c>
      <c r="B16" s="108">
        <f t="shared" si="0"/>
        <v>1859</v>
      </c>
      <c r="C16" s="108">
        <f t="shared" si="1"/>
        <v>1306.0999999999999</v>
      </c>
      <c r="D16" s="108">
        <f t="shared" si="2"/>
        <v>702.58203335126416</v>
      </c>
      <c r="E16" s="108">
        <v>1586</v>
      </c>
      <c r="F16" s="108">
        <v>1155</v>
      </c>
      <c r="G16" s="108">
        <v>728</v>
      </c>
      <c r="H16" s="108">
        <v>0</v>
      </c>
      <c r="I16" s="108">
        <v>0</v>
      </c>
      <c r="J16" s="108">
        <v>0</v>
      </c>
      <c r="K16" s="108">
        <v>1</v>
      </c>
      <c r="L16" s="260">
        <v>0.1</v>
      </c>
      <c r="M16" s="108">
        <v>100</v>
      </c>
      <c r="N16" s="108">
        <v>87</v>
      </c>
      <c r="O16" s="108">
        <v>55</v>
      </c>
      <c r="P16" s="108">
        <v>626</v>
      </c>
      <c r="Q16" s="108">
        <v>0</v>
      </c>
      <c r="R16" s="108">
        <v>0</v>
      </c>
      <c r="S16" s="108">
        <v>0</v>
      </c>
      <c r="T16" s="108">
        <v>185</v>
      </c>
      <c r="U16" s="108">
        <v>96</v>
      </c>
      <c r="V16" s="108">
        <v>519</v>
      </c>
      <c r="Y16" s="259"/>
      <c r="Z16" s="259"/>
      <c r="AA16" s="259"/>
      <c r="AB16" s="259"/>
      <c r="AC16" s="259"/>
      <c r="AD16" s="259"/>
      <c r="AE16" s="259"/>
      <c r="AF16" s="259"/>
      <c r="AG16" s="259"/>
      <c r="AH16" s="259"/>
      <c r="AI16" s="259"/>
      <c r="AJ16" s="259"/>
      <c r="AK16" s="259"/>
      <c r="AL16" s="259"/>
      <c r="AM16" s="259"/>
      <c r="AN16" s="259"/>
      <c r="AO16" s="259"/>
      <c r="AP16" s="259"/>
    </row>
    <row r="17" spans="1:22" ht="111.95" customHeight="1">
      <c r="A17" s="23" t="s">
        <v>63</v>
      </c>
      <c r="B17" s="110">
        <f>SUM(B5:B16)</f>
        <v>9472</v>
      </c>
      <c r="C17" s="110">
        <f>SUM(C5:C16)</f>
        <v>8707.4600000000009</v>
      </c>
      <c r="D17" s="110">
        <f t="shared" ref="D17" si="3">IF(B17=0,0,((C17/B17)*1000))</f>
        <v>919.28420608108115</v>
      </c>
      <c r="E17" s="110">
        <f t="shared" ref="E17:T17" si="4">SUM(E5:E16)</f>
        <v>8219</v>
      </c>
      <c r="F17" s="110">
        <f>SUM(F5:F16)</f>
        <v>6229</v>
      </c>
      <c r="G17" s="110">
        <f t="shared" ref="G17" si="5">IF(E17=0,0,((F17/E17)*1000))</f>
        <v>757.87808735855947</v>
      </c>
      <c r="H17" s="110">
        <f t="shared" si="4"/>
        <v>17</v>
      </c>
      <c r="I17" s="110">
        <f>SUM(I5:I16)</f>
        <v>12</v>
      </c>
      <c r="J17" s="110">
        <v>724</v>
      </c>
      <c r="K17" s="110">
        <f t="shared" ref="K17" si="6">SUM(K5:K16)</f>
        <v>2</v>
      </c>
      <c r="L17" s="261">
        <f>SUM(L5:L16)</f>
        <v>0.25</v>
      </c>
      <c r="M17" s="110">
        <f t="shared" ref="M17" si="7">IF(K17=0,0,((L17/K17)*1000))</f>
        <v>125</v>
      </c>
      <c r="N17" s="110">
        <f t="shared" si="4"/>
        <v>743</v>
      </c>
      <c r="O17" s="110">
        <f>SUM(O5:O16)</f>
        <v>828</v>
      </c>
      <c r="P17" s="110">
        <f t="shared" ref="P17" si="8">IF(N17=0,0,((O17/N17)*1000))</f>
        <v>1114.4010767160162</v>
      </c>
      <c r="Q17" s="110">
        <f t="shared" si="4"/>
        <v>1</v>
      </c>
      <c r="R17" s="261">
        <f>SUM(R5:R16)</f>
        <v>0.21</v>
      </c>
      <c r="S17" s="110">
        <f t="shared" ref="S17" si="9">IF(Q17=0,0,((R17/Q17)*1000))</f>
        <v>210</v>
      </c>
      <c r="T17" s="110">
        <f t="shared" si="4"/>
        <v>490</v>
      </c>
      <c r="U17" s="110">
        <f>SUM(U5:U16)</f>
        <v>1638</v>
      </c>
      <c r="V17" s="110">
        <f t="shared" ref="V17" si="10">IF(T17=0,0,((U17/T17)*1000))</f>
        <v>3342.8571428571431</v>
      </c>
    </row>
    <row r="20" spans="1:22" ht="41.25"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</row>
    <row r="21" spans="1:22" ht="41.25"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</row>
  </sheetData>
  <mergeCells count="11">
    <mergeCell ref="Q3:S3"/>
    <mergeCell ref="T3:V3"/>
    <mergeCell ref="A1:J1"/>
    <mergeCell ref="K1:V1"/>
    <mergeCell ref="A2:V2"/>
    <mergeCell ref="A3:A4"/>
    <mergeCell ref="B3:D3"/>
    <mergeCell ref="E3:G3"/>
    <mergeCell ref="H3:J3"/>
    <mergeCell ref="K3:M3"/>
    <mergeCell ref="N3:P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24" pageOrder="overThenDown" orientation="portrait" useFirstPageNumber="1" r:id="rId1"/>
  <headerFooter>
    <oddFooter>&amp;C&amp;30&amp;P</oddFooter>
  </headerFooter>
  <colBreaks count="1" manualBreakCount="1">
    <brk id="10" max="33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rgb="FFFFC000"/>
  </sheetPr>
  <dimension ref="A1:J17"/>
  <sheetViews>
    <sheetView view="pageBreakPreview" zoomScale="40" zoomScaleSheetLayoutView="40" workbookViewId="0">
      <pane xSplit="1" ySplit="4" topLeftCell="B5" activePane="bottomRight" state="frozen"/>
      <selection activeCell="A8" sqref="A8"/>
      <selection pane="topRight" activeCell="A8" sqref="A8"/>
      <selection pane="bottomLeft" activeCell="A8" sqref="A8"/>
      <selection pane="bottomRight" activeCell="A8" sqref="A8"/>
    </sheetView>
  </sheetViews>
  <sheetFormatPr defaultRowHeight="19.5"/>
  <cols>
    <col min="1" max="1" width="17.5" style="1" customWidth="1"/>
    <col min="2" max="2" width="17.375" style="2" customWidth="1"/>
    <col min="3" max="3" width="31" style="2" customWidth="1"/>
    <col min="4" max="4" width="15.375" style="2" customWidth="1"/>
    <col min="5" max="5" width="17.375" style="2" customWidth="1"/>
    <col min="6" max="6" width="31" style="2" customWidth="1"/>
    <col min="7" max="7" width="15.375" style="2" customWidth="1"/>
    <col min="8" max="8" width="17.375" style="2" customWidth="1"/>
    <col min="9" max="9" width="31" style="2" customWidth="1"/>
    <col min="10" max="10" width="15.375" style="2" customWidth="1"/>
  </cols>
  <sheetData>
    <row r="1" spans="1:10" ht="165.75" customHeight="1">
      <c r="A1" s="309" t="s">
        <v>110</v>
      </c>
      <c r="B1" s="309"/>
      <c r="C1" s="309"/>
      <c r="D1" s="309"/>
      <c r="E1" s="309"/>
      <c r="F1" s="309"/>
      <c r="G1" s="309"/>
      <c r="H1" s="309"/>
      <c r="I1" s="309"/>
      <c r="J1" s="309"/>
    </row>
    <row r="2" spans="1:10" ht="39.950000000000003" customHeight="1">
      <c r="A2" s="272" t="s">
        <v>74</v>
      </c>
      <c r="B2" s="272"/>
      <c r="C2" s="272"/>
      <c r="D2" s="272"/>
      <c r="E2" s="272"/>
      <c r="F2" s="272"/>
      <c r="G2" s="272"/>
      <c r="H2" s="272"/>
      <c r="I2" s="272"/>
      <c r="J2" s="272"/>
    </row>
    <row r="3" spans="1:10" ht="97.5" customHeight="1">
      <c r="A3" s="295" t="s">
        <v>18</v>
      </c>
      <c r="B3" s="281" t="s">
        <v>331</v>
      </c>
      <c r="C3" s="281"/>
      <c r="D3" s="281"/>
      <c r="E3" s="281" t="s">
        <v>550</v>
      </c>
      <c r="F3" s="281"/>
      <c r="G3" s="281"/>
      <c r="H3" s="281" t="s">
        <v>551</v>
      </c>
      <c r="I3" s="281"/>
      <c r="J3" s="281"/>
    </row>
    <row r="4" spans="1:10" ht="97.5" customHeight="1">
      <c r="A4" s="296"/>
      <c r="B4" s="36" t="s">
        <v>5</v>
      </c>
      <c r="C4" s="36" t="s">
        <v>82</v>
      </c>
      <c r="D4" s="36" t="s">
        <v>83</v>
      </c>
      <c r="E4" s="36" t="s">
        <v>5</v>
      </c>
      <c r="F4" s="36" t="s">
        <v>82</v>
      </c>
      <c r="G4" s="36" t="s">
        <v>83</v>
      </c>
      <c r="H4" s="36" t="s">
        <v>5</v>
      </c>
      <c r="I4" s="36" t="s">
        <v>82</v>
      </c>
      <c r="J4" s="36" t="s">
        <v>83</v>
      </c>
    </row>
    <row r="5" spans="1:10" ht="111.95" customHeight="1">
      <c r="A5" s="5" t="s">
        <v>51</v>
      </c>
      <c r="B5" s="105">
        <v>0</v>
      </c>
      <c r="C5" s="105">
        <v>0</v>
      </c>
      <c r="D5" s="108">
        <f>IF(B5=0,0,((C5/B5)*1000))</f>
        <v>0</v>
      </c>
      <c r="E5" s="105">
        <v>0</v>
      </c>
      <c r="F5" s="105">
        <v>0</v>
      </c>
      <c r="G5" s="108">
        <f>IF(E5=0,0,((F5/E5)*1000))</f>
        <v>0</v>
      </c>
      <c r="H5" s="105">
        <v>0</v>
      </c>
      <c r="I5" s="105">
        <v>0</v>
      </c>
      <c r="J5" s="108">
        <f>IF(H5=0,0,((I5/H5)*1000))</f>
        <v>0</v>
      </c>
    </row>
    <row r="6" spans="1:10" ht="111.95" customHeight="1">
      <c r="A6" s="5" t="s">
        <v>52</v>
      </c>
      <c r="B6" s="105">
        <v>0</v>
      </c>
      <c r="C6" s="105">
        <v>0</v>
      </c>
      <c r="D6" s="108">
        <f t="shared" ref="D6:D17" si="0">IF(B6=0,0,((C6/B6)*1000))</f>
        <v>0</v>
      </c>
      <c r="E6" s="105">
        <v>0</v>
      </c>
      <c r="F6" s="105">
        <v>0</v>
      </c>
      <c r="G6" s="108">
        <f t="shared" ref="G6:G17" si="1">IF(E6=0,0,((F6/E6)*1000))</f>
        <v>0</v>
      </c>
      <c r="H6" s="105">
        <v>0</v>
      </c>
      <c r="I6" s="105">
        <v>0</v>
      </c>
      <c r="J6" s="108">
        <f t="shared" ref="J6:J17" si="2">IF(H6=0,0,((I6/H6)*1000))</f>
        <v>0</v>
      </c>
    </row>
    <row r="7" spans="1:10" ht="111.95" customHeight="1">
      <c r="A7" s="5" t="s">
        <v>53</v>
      </c>
      <c r="B7" s="105">
        <v>0</v>
      </c>
      <c r="C7" s="105">
        <v>0</v>
      </c>
      <c r="D7" s="108">
        <f t="shared" si="0"/>
        <v>0</v>
      </c>
      <c r="E7" s="105">
        <v>0</v>
      </c>
      <c r="F7" s="105">
        <v>0</v>
      </c>
      <c r="G7" s="108">
        <f t="shared" si="1"/>
        <v>0</v>
      </c>
      <c r="H7" s="105">
        <v>0</v>
      </c>
      <c r="I7" s="105">
        <v>0</v>
      </c>
      <c r="J7" s="108">
        <f t="shared" si="2"/>
        <v>0</v>
      </c>
    </row>
    <row r="8" spans="1:10" ht="111.95" customHeight="1">
      <c r="A8" s="5" t="s">
        <v>54</v>
      </c>
      <c r="B8" s="105">
        <v>0</v>
      </c>
      <c r="C8" s="105">
        <v>0</v>
      </c>
      <c r="D8" s="108">
        <f t="shared" si="0"/>
        <v>0</v>
      </c>
      <c r="E8" s="105">
        <v>0</v>
      </c>
      <c r="F8" s="105">
        <v>0</v>
      </c>
      <c r="G8" s="108">
        <f t="shared" si="1"/>
        <v>0</v>
      </c>
      <c r="H8" s="105">
        <v>0</v>
      </c>
      <c r="I8" s="105">
        <v>0</v>
      </c>
      <c r="J8" s="108">
        <f t="shared" si="2"/>
        <v>0</v>
      </c>
    </row>
    <row r="9" spans="1:10" ht="111.95" customHeight="1">
      <c r="A9" s="5" t="s">
        <v>55</v>
      </c>
      <c r="B9" s="105">
        <v>0</v>
      </c>
      <c r="C9" s="105">
        <v>0</v>
      </c>
      <c r="D9" s="108">
        <f t="shared" si="0"/>
        <v>0</v>
      </c>
      <c r="E9" s="105">
        <v>0</v>
      </c>
      <c r="F9" s="105">
        <v>0</v>
      </c>
      <c r="G9" s="108">
        <f t="shared" si="1"/>
        <v>0</v>
      </c>
      <c r="H9" s="105">
        <v>0</v>
      </c>
      <c r="I9" s="105">
        <v>0</v>
      </c>
      <c r="J9" s="108">
        <f t="shared" si="2"/>
        <v>0</v>
      </c>
    </row>
    <row r="10" spans="1:10" ht="111.95" customHeight="1">
      <c r="A10" s="5" t="s">
        <v>56</v>
      </c>
      <c r="B10" s="105">
        <v>0</v>
      </c>
      <c r="C10" s="105">
        <v>0</v>
      </c>
      <c r="D10" s="108">
        <f t="shared" si="0"/>
        <v>0</v>
      </c>
      <c r="E10" s="105">
        <v>0</v>
      </c>
      <c r="F10" s="105">
        <v>0</v>
      </c>
      <c r="G10" s="108">
        <f t="shared" si="1"/>
        <v>0</v>
      </c>
      <c r="H10" s="105">
        <v>0</v>
      </c>
      <c r="I10" s="105">
        <v>0</v>
      </c>
      <c r="J10" s="108">
        <f t="shared" si="2"/>
        <v>0</v>
      </c>
    </row>
    <row r="11" spans="1:10" ht="111.95" customHeight="1">
      <c r="A11" s="5" t="s">
        <v>57</v>
      </c>
      <c r="B11" s="105">
        <v>0</v>
      </c>
      <c r="C11" s="105">
        <v>0</v>
      </c>
      <c r="D11" s="108">
        <f t="shared" si="0"/>
        <v>0</v>
      </c>
      <c r="E11" s="105">
        <v>0</v>
      </c>
      <c r="F11" s="105">
        <v>0</v>
      </c>
      <c r="G11" s="108">
        <f t="shared" si="1"/>
        <v>0</v>
      </c>
      <c r="H11" s="105">
        <v>0</v>
      </c>
      <c r="I11" s="105">
        <v>0</v>
      </c>
      <c r="J11" s="108">
        <f t="shared" si="2"/>
        <v>0</v>
      </c>
    </row>
    <row r="12" spans="1:10" ht="111.95" customHeight="1">
      <c r="A12" s="5" t="s">
        <v>58</v>
      </c>
      <c r="B12" s="105">
        <v>0</v>
      </c>
      <c r="C12" s="105">
        <v>0</v>
      </c>
      <c r="D12" s="108">
        <f t="shared" si="0"/>
        <v>0</v>
      </c>
      <c r="E12" s="105">
        <v>0</v>
      </c>
      <c r="F12" s="105">
        <v>0</v>
      </c>
      <c r="G12" s="108">
        <f t="shared" si="1"/>
        <v>0</v>
      </c>
      <c r="H12" s="105">
        <v>0</v>
      </c>
      <c r="I12" s="105">
        <v>0</v>
      </c>
      <c r="J12" s="108">
        <f t="shared" si="2"/>
        <v>0</v>
      </c>
    </row>
    <row r="13" spans="1:10" ht="111.95" customHeight="1">
      <c r="A13" s="5" t="s">
        <v>59</v>
      </c>
      <c r="B13" s="105">
        <v>0</v>
      </c>
      <c r="C13" s="105">
        <v>0</v>
      </c>
      <c r="D13" s="108">
        <f t="shared" si="0"/>
        <v>0</v>
      </c>
      <c r="E13" s="105">
        <v>0</v>
      </c>
      <c r="F13" s="105">
        <v>0</v>
      </c>
      <c r="G13" s="108">
        <f t="shared" si="1"/>
        <v>0</v>
      </c>
      <c r="H13" s="105">
        <v>0</v>
      </c>
      <c r="I13" s="105">
        <v>0</v>
      </c>
      <c r="J13" s="108">
        <f t="shared" si="2"/>
        <v>0</v>
      </c>
    </row>
    <row r="14" spans="1:10" ht="111.95" customHeight="1">
      <c r="A14" s="5" t="s">
        <v>60</v>
      </c>
      <c r="B14" s="105">
        <v>0</v>
      </c>
      <c r="C14" s="105">
        <v>0</v>
      </c>
      <c r="D14" s="108">
        <f t="shared" si="0"/>
        <v>0</v>
      </c>
      <c r="E14" s="105">
        <v>0</v>
      </c>
      <c r="F14" s="105">
        <v>0</v>
      </c>
      <c r="G14" s="108">
        <f t="shared" si="1"/>
        <v>0</v>
      </c>
      <c r="H14" s="105">
        <v>0</v>
      </c>
      <c r="I14" s="105">
        <v>0</v>
      </c>
      <c r="J14" s="108">
        <f t="shared" si="2"/>
        <v>0</v>
      </c>
    </row>
    <row r="15" spans="1:10" ht="111.95" customHeight="1">
      <c r="A15" s="5" t="s">
        <v>61</v>
      </c>
      <c r="B15" s="105">
        <v>0</v>
      </c>
      <c r="C15" s="105">
        <v>0</v>
      </c>
      <c r="D15" s="108">
        <f t="shared" si="0"/>
        <v>0</v>
      </c>
      <c r="E15" s="105">
        <v>0</v>
      </c>
      <c r="F15" s="105">
        <v>0</v>
      </c>
      <c r="G15" s="108">
        <f t="shared" si="1"/>
        <v>0</v>
      </c>
      <c r="H15" s="105">
        <v>0</v>
      </c>
      <c r="I15" s="105">
        <v>0</v>
      </c>
      <c r="J15" s="108">
        <f t="shared" si="2"/>
        <v>0</v>
      </c>
    </row>
    <row r="16" spans="1:10" ht="111.95" customHeight="1">
      <c r="A16" s="5" t="s">
        <v>62</v>
      </c>
      <c r="B16" s="105">
        <v>0</v>
      </c>
      <c r="C16" s="105">
        <v>0</v>
      </c>
      <c r="D16" s="109">
        <f t="shared" si="0"/>
        <v>0</v>
      </c>
      <c r="E16" s="105">
        <v>0</v>
      </c>
      <c r="F16" s="105">
        <v>0</v>
      </c>
      <c r="G16" s="109">
        <f t="shared" si="1"/>
        <v>0</v>
      </c>
      <c r="H16" s="105">
        <v>0</v>
      </c>
      <c r="I16" s="105">
        <v>0</v>
      </c>
      <c r="J16" s="109">
        <f t="shared" si="2"/>
        <v>0</v>
      </c>
    </row>
    <row r="17" spans="1:10" ht="111.95" customHeight="1">
      <c r="A17" s="23" t="s">
        <v>64</v>
      </c>
      <c r="B17" s="106">
        <f t="shared" ref="B17:H17" si="3">SUM(B5:B16)</f>
        <v>0</v>
      </c>
      <c r="C17" s="106">
        <f>SUM(C5:C16)</f>
        <v>0</v>
      </c>
      <c r="D17" s="110">
        <f t="shared" si="0"/>
        <v>0</v>
      </c>
      <c r="E17" s="106">
        <f t="shared" si="3"/>
        <v>0</v>
      </c>
      <c r="F17" s="106">
        <f>SUM(F5:F16)</f>
        <v>0</v>
      </c>
      <c r="G17" s="110">
        <f t="shared" si="1"/>
        <v>0</v>
      </c>
      <c r="H17" s="106">
        <f t="shared" si="3"/>
        <v>0</v>
      </c>
      <c r="I17" s="106">
        <f>SUM(I5:I16)</f>
        <v>0</v>
      </c>
      <c r="J17" s="110">
        <f t="shared" si="2"/>
        <v>0</v>
      </c>
    </row>
  </sheetData>
  <mergeCells count="6">
    <mergeCell ref="A2:J2"/>
    <mergeCell ref="A1:J1"/>
    <mergeCell ref="A3:A4"/>
    <mergeCell ref="B3:D3"/>
    <mergeCell ref="E3:G3"/>
    <mergeCell ref="H3:J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6" pageOrder="overThenDown" orientation="portrait" useFirstPageNumber="1" r:id="rId1"/>
  <headerFooter>
    <oddFooter>&amp;C&amp;30&amp;P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5:I22"/>
  <sheetViews>
    <sheetView view="pageBreakPreview" zoomScale="85" zoomScaleSheetLayoutView="85" workbookViewId="0">
      <selection activeCell="A8" sqref="A8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69"/>
      <c r="D5" s="269"/>
      <c r="E5" s="269"/>
      <c r="F5" s="269"/>
      <c r="G5" s="269"/>
    </row>
    <row r="6" spans="1:9">
      <c r="C6" s="269"/>
      <c r="D6" s="269"/>
      <c r="E6" s="269"/>
      <c r="F6" s="269"/>
      <c r="G6" s="269"/>
    </row>
    <row r="7" spans="1:9">
      <c r="C7" s="269"/>
      <c r="D7" s="269"/>
      <c r="E7" s="269"/>
      <c r="F7" s="269"/>
      <c r="G7" s="269"/>
    </row>
    <row r="8" spans="1:9" ht="21" customHeight="1">
      <c r="A8" s="270" t="s">
        <v>111</v>
      </c>
      <c r="B8" s="270"/>
      <c r="C8" s="270"/>
      <c r="D8" s="270"/>
      <c r="E8" s="270"/>
      <c r="F8" s="270"/>
      <c r="G8" s="270"/>
      <c r="H8" s="270"/>
      <c r="I8" s="270"/>
    </row>
    <row r="9" spans="1:9" ht="20.25" customHeight="1">
      <c r="A9" s="270"/>
      <c r="B9" s="270"/>
      <c r="C9" s="270"/>
      <c r="D9" s="270"/>
      <c r="E9" s="270"/>
      <c r="F9" s="270"/>
      <c r="G9" s="270"/>
      <c r="H9" s="270"/>
      <c r="I9" s="270"/>
    </row>
    <row r="10" spans="1:9" ht="30" customHeight="1">
      <c r="A10" s="270"/>
      <c r="B10" s="270"/>
      <c r="C10" s="270"/>
      <c r="D10" s="270"/>
      <c r="E10" s="270"/>
      <c r="F10" s="270"/>
      <c r="G10" s="270"/>
      <c r="H10" s="270"/>
      <c r="I10" s="270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21" customFormat="1" ht="27.75" customHeight="1">
      <c r="G18" s="20"/>
      <c r="H18"/>
      <c r="I18"/>
    </row>
    <row r="19" spans="7:9" s="21" customFormat="1" ht="27.75" customHeight="1">
      <c r="G19" s="20"/>
      <c r="H19"/>
      <c r="I19"/>
    </row>
    <row r="20" spans="7:9" s="21" customFormat="1" ht="27.75" customHeight="1">
      <c r="G20" s="20"/>
      <c r="H20"/>
      <c r="I20"/>
    </row>
    <row r="21" spans="7:9" s="21" customFormat="1" ht="30" customHeight="1">
      <c r="G21" s="20"/>
      <c r="H21"/>
      <c r="I21"/>
    </row>
    <row r="22" spans="7:9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tabColor rgb="FFFFC000"/>
  </sheetPr>
  <dimension ref="A1:L28"/>
  <sheetViews>
    <sheetView view="pageBreakPreview" zoomScale="40" zoomScaleSheetLayoutView="40" workbookViewId="0">
      <pane xSplit="1" ySplit="4" topLeftCell="B5" activePane="bottomRight" state="frozen"/>
      <selection activeCell="A8" sqref="A8"/>
      <selection pane="topRight" activeCell="A8" sqref="A8"/>
      <selection pane="bottomLeft" activeCell="A8" sqref="A8"/>
      <selection pane="bottomRight" activeCell="A8" sqref="A8"/>
    </sheetView>
  </sheetViews>
  <sheetFormatPr defaultRowHeight="19.5"/>
  <cols>
    <col min="1" max="1" width="17.5" style="1" customWidth="1"/>
    <col min="2" max="2" width="47.875" style="1" customWidth="1"/>
    <col min="3" max="5" width="47.875" style="2" customWidth="1"/>
    <col min="6" max="10" width="42.25" style="2" customWidth="1"/>
    <col min="11" max="11" width="55.625" customWidth="1"/>
  </cols>
  <sheetData>
    <row r="1" spans="1:12" ht="165.75" customHeight="1">
      <c r="A1" s="273" t="s">
        <v>560</v>
      </c>
      <c r="B1" s="273"/>
      <c r="C1" s="273"/>
      <c r="D1" s="273"/>
      <c r="E1" s="273"/>
      <c r="F1" s="274" t="s">
        <v>124</v>
      </c>
      <c r="G1" s="274"/>
      <c r="H1" s="274"/>
      <c r="I1" s="274"/>
      <c r="J1" s="274"/>
    </row>
    <row r="2" spans="1:12" ht="39.950000000000003" customHeight="1">
      <c r="A2" s="272" t="s">
        <v>122</v>
      </c>
      <c r="B2" s="272"/>
      <c r="C2" s="272"/>
      <c r="D2" s="272"/>
      <c r="E2" s="272"/>
      <c r="F2" s="272"/>
      <c r="G2" s="272"/>
      <c r="H2" s="272"/>
      <c r="I2" s="272"/>
      <c r="J2" s="272"/>
    </row>
    <row r="3" spans="1:12" ht="97.5" customHeight="1">
      <c r="A3" s="295" t="s">
        <v>18</v>
      </c>
      <c r="B3" s="295" t="s">
        <v>121</v>
      </c>
      <c r="C3" s="281" t="s">
        <v>1</v>
      </c>
      <c r="D3" s="299" t="s">
        <v>104</v>
      </c>
      <c r="E3" s="300"/>
      <c r="F3" s="301" t="s">
        <v>103</v>
      </c>
      <c r="G3" s="302"/>
      <c r="H3" s="282" t="s">
        <v>9</v>
      </c>
      <c r="I3" s="315" t="s">
        <v>10</v>
      </c>
      <c r="J3" s="282" t="s">
        <v>12</v>
      </c>
      <c r="L3" s="104"/>
    </row>
    <row r="4" spans="1:12" ht="97.5" customHeight="1">
      <c r="A4" s="296"/>
      <c r="B4" s="296"/>
      <c r="C4" s="281"/>
      <c r="D4" s="35" t="s">
        <v>120</v>
      </c>
      <c r="E4" s="35" t="s">
        <v>3</v>
      </c>
      <c r="F4" s="35" t="s">
        <v>4</v>
      </c>
      <c r="G4" s="35" t="s">
        <v>7</v>
      </c>
      <c r="H4" s="282"/>
      <c r="I4" s="316"/>
      <c r="J4" s="282"/>
    </row>
    <row r="5" spans="1:12" ht="111.95" customHeight="1">
      <c r="A5" s="5" t="s">
        <v>51</v>
      </c>
      <c r="B5" s="159">
        <f>'5.어종별 위판고 및 단가'!D5</f>
        <v>2065.8031988488569</v>
      </c>
      <c r="C5" s="126">
        <v>1816.1468456545031</v>
      </c>
      <c r="D5" s="126">
        <f>AVERAGE(E5:G5)</f>
        <v>4412.5492642203044</v>
      </c>
      <c r="E5" s="126">
        <v>5497.5841584158416</v>
      </c>
      <c r="F5" s="126">
        <v>3451.2271731190649</v>
      </c>
      <c r="G5" s="126">
        <v>4288.8364611260058</v>
      </c>
      <c r="H5" s="126">
        <v>5270.5897435897432</v>
      </c>
      <c r="I5" s="126">
        <v>3079.1951219512193</v>
      </c>
      <c r="J5" s="126">
        <v>1485.590909090909</v>
      </c>
      <c r="L5" s="259"/>
    </row>
    <row r="6" spans="1:12" ht="111.95" customHeight="1">
      <c r="A6" s="5" t="s">
        <v>52</v>
      </c>
      <c r="B6" s="159">
        <f>'5.어종별 위판고 및 단가'!D6</f>
        <v>3699.5901674538427</v>
      </c>
      <c r="C6" s="126">
        <v>3815.6245210727971</v>
      </c>
      <c r="D6" s="126">
        <f t="shared" ref="D6:D16" si="0">AVERAGE(E6:G6)</f>
        <v>3574.7006381296837</v>
      </c>
      <c r="E6" s="126">
        <v>4860.2439024390242</v>
      </c>
      <c r="F6" s="126">
        <v>2933.5437262357414</v>
      </c>
      <c r="G6" s="126">
        <v>2930.3142857142857</v>
      </c>
      <c r="H6" s="126">
        <v>4320.8212290502797</v>
      </c>
      <c r="I6" s="126">
        <v>0</v>
      </c>
      <c r="J6" s="126">
        <v>4364</v>
      </c>
    </row>
    <row r="7" spans="1:12" ht="111.95" customHeight="1">
      <c r="A7" s="5" t="s">
        <v>53</v>
      </c>
      <c r="B7" s="159">
        <f>'5.어종별 위판고 및 단가'!D7</f>
        <v>3577.7847378898473</v>
      </c>
      <c r="C7" s="127">
        <v>3531.7031324534901</v>
      </c>
      <c r="D7" s="126">
        <f>AVERAGE(E7:G7)</f>
        <v>4812.7273428452381</v>
      </c>
      <c r="E7" s="126">
        <v>6446.0540540540542</v>
      </c>
      <c r="F7" s="126">
        <v>2908.1806060606059</v>
      </c>
      <c r="G7" s="126">
        <v>5083.9473684210525</v>
      </c>
      <c r="H7" s="126">
        <v>5750.9656652360518</v>
      </c>
      <c r="I7" s="126">
        <v>3832.25</v>
      </c>
      <c r="J7" s="126">
        <v>2212.6666666666665</v>
      </c>
    </row>
    <row r="8" spans="1:12" ht="111.95" customHeight="1">
      <c r="A8" s="5" t="s">
        <v>54</v>
      </c>
      <c r="B8" s="159">
        <f>'5.어종별 위판고 및 단가'!D8</f>
        <v>2372.3590492076733</v>
      </c>
      <c r="C8" s="126">
        <v>1534.7546271813856</v>
      </c>
      <c r="D8" s="126">
        <f t="shared" si="0"/>
        <v>3504.3702505392398</v>
      </c>
      <c r="E8" s="126">
        <v>6904.7448979591836</v>
      </c>
      <c r="F8" s="126">
        <v>3608.3658536585367</v>
      </c>
      <c r="G8" s="126">
        <v>0</v>
      </c>
      <c r="H8" s="126">
        <v>6258.7345971563982</v>
      </c>
      <c r="I8" s="126">
        <v>0</v>
      </c>
      <c r="J8" s="126">
        <v>2349.4285714285716</v>
      </c>
    </row>
    <row r="9" spans="1:12" ht="111.95" customHeight="1">
      <c r="A9" s="5" t="s">
        <v>55</v>
      </c>
      <c r="B9" s="159">
        <f>'5.어종별 위판고 및 단가'!D9</f>
        <v>3933.4754521963823</v>
      </c>
      <c r="C9" s="126">
        <v>0</v>
      </c>
      <c r="D9" s="126">
        <f t="shared" si="0"/>
        <v>1874.3030303030303</v>
      </c>
      <c r="E9" s="126">
        <v>5622.909090909091</v>
      </c>
      <c r="F9" s="126">
        <v>0</v>
      </c>
      <c r="G9" s="126">
        <v>0</v>
      </c>
      <c r="H9" s="126">
        <v>4406.0963855421687</v>
      </c>
      <c r="I9" s="126">
        <v>3132.2727272727275</v>
      </c>
      <c r="J9" s="126">
        <v>3050.4987468671679</v>
      </c>
    </row>
    <row r="10" spans="1:12" ht="111.95" customHeight="1">
      <c r="A10" s="5" t="s">
        <v>56</v>
      </c>
      <c r="B10" s="159">
        <f>'5.어종별 위판고 및 단가'!D10</f>
        <v>2682.1996381182148</v>
      </c>
      <c r="C10" s="126">
        <v>0</v>
      </c>
      <c r="D10" s="126">
        <f t="shared" si="0"/>
        <v>0</v>
      </c>
      <c r="E10" s="126">
        <v>0</v>
      </c>
      <c r="F10" s="126">
        <v>0</v>
      </c>
      <c r="G10" s="126">
        <v>0</v>
      </c>
      <c r="H10" s="126">
        <v>3980.5304878048782</v>
      </c>
      <c r="I10" s="126">
        <v>2923.0972222222222</v>
      </c>
      <c r="J10" s="126">
        <v>3093.1328125</v>
      </c>
    </row>
    <row r="11" spans="1:12" ht="111.95" customHeight="1">
      <c r="A11" s="5" t="s">
        <v>57</v>
      </c>
      <c r="B11" s="159">
        <f>'5.어종별 위판고 및 단가'!D11</f>
        <v>3005.7168775364048</v>
      </c>
      <c r="C11" s="126">
        <v>2347.1517055655295</v>
      </c>
      <c r="D11" s="126">
        <f t="shared" si="0"/>
        <v>3618.095747877695</v>
      </c>
      <c r="E11" s="126">
        <v>5577.911764705882</v>
      </c>
      <c r="F11" s="126">
        <v>5276.3754789272034</v>
      </c>
      <c r="G11" s="126">
        <v>0</v>
      </c>
      <c r="H11" s="126">
        <v>6304.7686375321337</v>
      </c>
      <c r="I11" s="126">
        <v>0</v>
      </c>
      <c r="J11" s="126">
        <v>3349.8630136986303</v>
      </c>
    </row>
    <row r="12" spans="1:12" ht="111.95" customHeight="1">
      <c r="A12" s="5" t="s">
        <v>58</v>
      </c>
      <c r="B12" s="159">
        <f>'5.어종별 위판고 및 단가'!D12</f>
        <v>2667.513165651405</v>
      </c>
      <c r="C12" s="126">
        <v>1738.1235940187905</v>
      </c>
      <c r="D12" s="126">
        <f t="shared" si="0"/>
        <v>3703.3387536158625</v>
      </c>
      <c r="E12" s="126">
        <v>6216.9300699300702</v>
      </c>
      <c r="F12" s="126">
        <v>4893.0861909175164</v>
      </c>
      <c r="G12" s="126">
        <v>0</v>
      </c>
      <c r="H12" s="126">
        <v>9427.5765306122448</v>
      </c>
      <c r="I12" s="126">
        <v>6001.7368421052633</v>
      </c>
      <c r="J12" s="126">
        <v>5871.9320388349515</v>
      </c>
    </row>
    <row r="13" spans="1:12" ht="111.95" customHeight="1">
      <c r="A13" s="5" t="s">
        <v>59</v>
      </c>
      <c r="B13" s="159">
        <f>'5.어종별 위판고 및 단가'!D13</f>
        <v>2181.4922183507551</v>
      </c>
      <c r="C13" s="126">
        <v>1473.260948382788</v>
      </c>
      <c r="D13" s="126">
        <f t="shared" si="0"/>
        <v>3947.326649222814</v>
      </c>
      <c r="E13" s="126">
        <v>5589.9444444444443</v>
      </c>
      <c r="F13" s="126">
        <v>5293.4257471264364</v>
      </c>
      <c r="G13" s="126">
        <v>958.60975609756099</v>
      </c>
      <c r="H13" s="126">
        <v>5585.2857142857147</v>
      </c>
      <c r="I13" s="126">
        <v>6758.75</v>
      </c>
      <c r="J13" s="126">
        <v>4300.3902439024387</v>
      </c>
    </row>
    <row r="14" spans="1:12" ht="111.95" customHeight="1">
      <c r="A14" s="5" t="s">
        <v>60</v>
      </c>
      <c r="B14" s="159">
        <f>'5.어종별 위판고 및 단가'!D14</f>
        <v>1984.5362628556163</v>
      </c>
      <c r="C14" s="126">
        <v>1300.9753456018316</v>
      </c>
      <c r="D14" s="126">
        <f t="shared" si="0"/>
        <v>3392.0393440261237</v>
      </c>
      <c r="E14" s="126">
        <v>4368.6315789473683</v>
      </c>
      <c r="F14" s="126">
        <v>4287.5739531310028</v>
      </c>
      <c r="G14" s="126">
        <v>1519.9124999999999</v>
      </c>
      <c r="H14" s="126">
        <v>4292.4671280276816</v>
      </c>
      <c r="I14" s="126">
        <v>8286.4285714285706</v>
      </c>
      <c r="J14" s="126">
        <v>3801.9097744360902</v>
      </c>
    </row>
    <row r="15" spans="1:12" ht="111.95" customHeight="1">
      <c r="A15" s="5" t="s">
        <v>61</v>
      </c>
      <c r="B15" s="159">
        <f>'5.어종별 위판고 및 단가'!D15</f>
        <v>1554.7576275323408</v>
      </c>
      <c r="C15" s="126">
        <v>1305.1893743339931</v>
      </c>
      <c r="D15" s="126">
        <f t="shared" si="0"/>
        <v>3431.454673949007</v>
      </c>
      <c r="E15" s="126">
        <v>3995.027888446215</v>
      </c>
      <c r="F15" s="126">
        <v>4577.9154437456327</v>
      </c>
      <c r="G15" s="126">
        <v>1721.4206896551725</v>
      </c>
      <c r="H15" s="126">
        <v>4302.8297297297295</v>
      </c>
      <c r="I15" s="126">
        <v>5752.8</v>
      </c>
      <c r="J15" s="126">
        <v>4123.0382513661198</v>
      </c>
    </row>
    <row r="16" spans="1:12" ht="111.95" customHeight="1">
      <c r="A16" s="5" t="s">
        <v>62</v>
      </c>
      <c r="B16" s="159">
        <f>'5.어종별 위판고 및 단가'!D16</f>
        <v>1557.5750623971112</v>
      </c>
      <c r="C16" s="126">
        <v>1274.2493458161307</v>
      </c>
      <c r="D16" s="126">
        <f t="shared" si="0"/>
        <v>6000.9970064049012</v>
      </c>
      <c r="E16" s="126">
        <v>5800.7222222222226</v>
      </c>
      <c r="F16" s="126">
        <v>4248.5187969924809</v>
      </c>
      <c r="G16" s="126">
        <v>7953.75</v>
      </c>
      <c r="H16" s="126">
        <v>4784.3688118811879</v>
      </c>
      <c r="I16" s="126">
        <v>5045.875</v>
      </c>
      <c r="J16" s="126">
        <v>3567.7616279069766</v>
      </c>
      <c r="K16" s="119"/>
    </row>
    <row r="17" spans="1:10" ht="111.95" customHeight="1">
      <c r="A17" s="23" t="s">
        <v>101</v>
      </c>
      <c r="B17" s="160">
        <f>AVERAGE(B5:B16)</f>
        <v>2606.9002881698711</v>
      </c>
      <c r="C17" s="128">
        <f t="shared" ref="C17" si="1">AVERAGE(C5:C16)</f>
        <v>1678.0982866734364</v>
      </c>
      <c r="D17" s="128">
        <f>AVERAGE(E17:G17)</f>
        <v>3522.658558427825</v>
      </c>
      <c r="E17" s="128">
        <f t="shared" ref="E17" si="2">AVERAGE(E5:E16)</f>
        <v>5073.3920060394494</v>
      </c>
      <c r="F17" s="128">
        <f t="shared" ref="F17" si="3">AVERAGE(F5:F16)</f>
        <v>3456.5177474928514</v>
      </c>
      <c r="G17" s="128">
        <f t="shared" ref="G17" si="4">AVERAGE(G5:G16)</f>
        <v>2038.0659217511732</v>
      </c>
      <c r="H17" s="128">
        <f>AVERAGE(H5:H16)</f>
        <v>5390.4195550373515</v>
      </c>
      <c r="I17" s="128">
        <f t="shared" ref="I17" si="5">AVERAGE(I5:I16)</f>
        <v>3734.3671237483341</v>
      </c>
      <c r="J17" s="128">
        <f t="shared" ref="J17" si="6">AVERAGE(J5:J16)</f>
        <v>3464.1843880582105</v>
      </c>
    </row>
    <row r="28" spans="1:10" ht="128.25" customHeight="1">
      <c r="C28" s="118"/>
    </row>
  </sheetData>
  <mergeCells count="11">
    <mergeCell ref="A1:E1"/>
    <mergeCell ref="F1:J1"/>
    <mergeCell ref="I3:I4"/>
    <mergeCell ref="B3:B4"/>
    <mergeCell ref="F3:G3"/>
    <mergeCell ref="A2:J2"/>
    <mergeCell ref="A3:A4"/>
    <mergeCell ref="C3:C4"/>
    <mergeCell ref="D3:E3"/>
    <mergeCell ref="H3:H4"/>
    <mergeCell ref="J3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28" pageOrder="overThenDown" orientation="portrait" useFirstPageNumber="1" r:id="rId1"/>
  <headerFooter>
    <oddFooter>&amp;C&amp;30&amp;P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tabColor rgb="FFFFC000"/>
  </sheetPr>
  <dimension ref="A1:O47"/>
  <sheetViews>
    <sheetView view="pageBreakPreview" topLeftCell="A25" zoomScale="40" zoomScaleSheetLayoutView="40" workbookViewId="0">
      <selection activeCell="A8" sqref="A8"/>
    </sheetView>
  </sheetViews>
  <sheetFormatPr defaultRowHeight="19.5"/>
  <cols>
    <col min="1" max="1" width="17.5" style="1" customWidth="1"/>
    <col min="2" max="8" width="27.625" style="1" customWidth="1"/>
    <col min="9" max="14" width="30.125" style="1" customWidth="1"/>
    <col min="15" max="15" width="30.125" style="2" customWidth="1"/>
  </cols>
  <sheetData>
    <row r="1" spans="1:15" ht="165.75" customHeight="1">
      <c r="A1" s="273" t="s">
        <v>561</v>
      </c>
      <c r="B1" s="273"/>
      <c r="C1" s="273"/>
      <c r="D1" s="273"/>
      <c r="E1" s="273"/>
      <c r="F1" s="273"/>
      <c r="G1" s="273"/>
      <c r="H1" s="273"/>
      <c r="I1" s="274" t="s">
        <v>154</v>
      </c>
      <c r="J1" s="274"/>
      <c r="K1" s="274"/>
      <c r="L1" s="274"/>
      <c r="M1" s="274"/>
      <c r="N1" s="274"/>
      <c r="O1" s="274"/>
    </row>
    <row r="2" spans="1:15" ht="39.950000000000003" customHeight="1">
      <c r="A2" s="272" t="s">
        <v>122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</row>
    <row r="3" spans="1:15" ht="195" customHeight="1">
      <c r="A3" s="36" t="s">
        <v>125</v>
      </c>
      <c r="B3" s="36" t="s">
        <v>126</v>
      </c>
      <c r="C3" s="36" t="s">
        <v>127</v>
      </c>
      <c r="D3" s="36" t="s">
        <v>128</v>
      </c>
      <c r="E3" s="36" t="s">
        <v>129</v>
      </c>
      <c r="F3" s="36" t="s">
        <v>132</v>
      </c>
      <c r="G3" s="36" t="s">
        <v>130</v>
      </c>
      <c r="H3" s="36" t="s">
        <v>131</v>
      </c>
      <c r="I3" s="36" t="s">
        <v>133</v>
      </c>
      <c r="J3" s="36" t="s">
        <v>134</v>
      </c>
      <c r="K3" s="36" t="s">
        <v>135</v>
      </c>
      <c r="L3" s="36" t="s">
        <v>136</v>
      </c>
      <c r="M3" s="36" t="s">
        <v>137</v>
      </c>
      <c r="N3" s="36" t="s">
        <v>138</v>
      </c>
      <c r="O3" s="36" t="s">
        <v>139</v>
      </c>
    </row>
    <row r="4" spans="1:15" ht="111.95" customHeight="1">
      <c r="A4" s="5" t="s">
        <v>51</v>
      </c>
      <c r="B4" s="129">
        <v>5022.5396825396829</v>
      </c>
      <c r="C4" s="129">
        <v>9032.6918092275791</v>
      </c>
      <c r="D4" s="129">
        <v>5559.9143857017871</v>
      </c>
      <c r="E4" s="129">
        <v>0</v>
      </c>
      <c r="F4" s="129">
        <v>23611.111111111109</v>
      </c>
      <c r="G4" s="129">
        <v>20555.555555555555</v>
      </c>
      <c r="H4" s="129">
        <v>16388.888888888891</v>
      </c>
      <c r="I4" s="129">
        <v>6601.3071895424837</v>
      </c>
      <c r="J4" s="129">
        <v>20287.878787878788</v>
      </c>
      <c r="K4" s="129">
        <v>9508.4858127817552</v>
      </c>
      <c r="L4" s="129">
        <v>8107.1554149085796</v>
      </c>
      <c r="M4" s="129">
        <v>8012.4866114211627</v>
      </c>
      <c r="N4" s="129">
        <v>5460.3759424146283</v>
      </c>
      <c r="O4" s="129">
        <v>3832.4761169048538</v>
      </c>
    </row>
    <row r="5" spans="1:15" ht="111.95" customHeight="1">
      <c r="A5" s="5" t="s">
        <v>52</v>
      </c>
      <c r="B5" s="129">
        <v>4917.9930271335452</v>
      </c>
      <c r="C5" s="129">
        <v>7421.7392584739518</v>
      </c>
      <c r="D5" s="129">
        <v>5240.9007013658174</v>
      </c>
      <c r="E5" s="129">
        <v>0</v>
      </c>
      <c r="F5" s="129">
        <v>0</v>
      </c>
      <c r="G5" s="129">
        <v>16666.666666666668</v>
      </c>
      <c r="H5" s="129">
        <v>11507.936507936507</v>
      </c>
      <c r="I5" s="129">
        <v>7777.7777777777774</v>
      </c>
      <c r="J5" s="129">
        <v>16203.703703703704</v>
      </c>
      <c r="K5" s="129">
        <v>9413.8472915511193</v>
      </c>
      <c r="L5" s="129">
        <v>7884.7157016171104</v>
      </c>
      <c r="M5" s="129">
        <v>7775.2032520325201</v>
      </c>
      <c r="N5" s="129">
        <v>5922.9699666295883</v>
      </c>
      <c r="O5" s="129">
        <v>4833.7532620762204</v>
      </c>
    </row>
    <row r="6" spans="1:15" ht="111.95" customHeight="1">
      <c r="A6" s="5" t="s">
        <v>53</v>
      </c>
      <c r="B6" s="129">
        <v>4849.2673631644657</v>
      </c>
      <c r="C6" s="129">
        <v>7435.3800223013568</v>
      </c>
      <c r="D6" s="129">
        <v>5212.061229875957</v>
      </c>
      <c r="E6" s="129">
        <v>0</v>
      </c>
      <c r="F6" s="129">
        <v>0</v>
      </c>
      <c r="G6" s="129">
        <v>10833.333333333334</v>
      </c>
      <c r="H6" s="129">
        <v>11736.111111111111</v>
      </c>
      <c r="I6" s="129">
        <v>7222.2222222222226</v>
      </c>
      <c r="J6" s="129">
        <v>18972.222222222223</v>
      </c>
      <c r="K6" s="129">
        <v>9100.3770601471751</v>
      </c>
      <c r="L6" s="129">
        <v>9330.9629629629635</v>
      </c>
      <c r="M6" s="129">
        <v>11272.286821705426</v>
      </c>
      <c r="N6" s="129">
        <v>8107.4926695364647</v>
      </c>
      <c r="O6" s="129">
        <v>5709.5245430273153</v>
      </c>
    </row>
    <row r="7" spans="1:15" ht="111.95" customHeight="1">
      <c r="A7" s="5" t="s">
        <v>54</v>
      </c>
      <c r="B7" s="129">
        <v>5112.5730994152045</v>
      </c>
      <c r="C7" s="129">
        <v>8594.4189602446477</v>
      </c>
      <c r="D7" s="129">
        <v>5600.1048218029346</v>
      </c>
      <c r="E7" s="129">
        <v>0</v>
      </c>
      <c r="F7" s="129">
        <v>0</v>
      </c>
      <c r="G7" s="129">
        <v>0</v>
      </c>
      <c r="H7" s="129">
        <v>0</v>
      </c>
      <c r="I7" s="129">
        <v>0</v>
      </c>
      <c r="J7" s="129">
        <v>34212.962962962964</v>
      </c>
      <c r="K7" s="129">
        <v>9434.2947055365348</v>
      </c>
      <c r="L7" s="129">
        <v>9840.0830737279339</v>
      </c>
      <c r="M7" s="129">
        <v>8498.6666666666661</v>
      </c>
      <c r="N7" s="129">
        <v>8290.9564393939399</v>
      </c>
      <c r="O7" s="129">
        <v>6974.6543778801843</v>
      </c>
    </row>
    <row r="8" spans="1:15" ht="111.95" customHeight="1">
      <c r="A8" s="5" t="s">
        <v>55</v>
      </c>
      <c r="B8" s="129">
        <v>3850.4273504273506</v>
      </c>
      <c r="C8" s="129">
        <v>6439.1534391534387</v>
      </c>
      <c r="D8" s="129">
        <v>5587.2291904218928</v>
      </c>
      <c r="E8" s="129">
        <v>0</v>
      </c>
      <c r="F8" s="129">
        <v>0</v>
      </c>
      <c r="G8" s="129">
        <v>0</v>
      </c>
      <c r="H8" s="129">
        <v>0</v>
      </c>
      <c r="I8" s="129">
        <v>0</v>
      </c>
      <c r="J8" s="129">
        <v>14444.444444444445</v>
      </c>
      <c r="K8" s="129">
        <v>8619.9684858902729</v>
      </c>
      <c r="L8" s="129">
        <v>8720.0885095621943</v>
      </c>
      <c r="M8" s="129">
        <v>7672.5225225225222</v>
      </c>
      <c r="N8" s="129">
        <v>6589.9498060689029</v>
      </c>
      <c r="O8" s="129">
        <v>5055.5305923762453</v>
      </c>
    </row>
    <row r="9" spans="1:15" ht="111.95" customHeight="1">
      <c r="A9" s="5" t="s">
        <v>56</v>
      </c>
      <c r="B9" s="129">
        <v>3469.2982456140353</v>
      </c>
      <c r="C9" s="129">
        <v>5735.2941176470586</v>
      </c>
      <c r="D9" s="129">
        <v>5467.5925925925922</v>
      </c>
      <c r="E9" s="129">
        <v>0</v>
      </c>
      <c r="F9" s="129">
        <v>0</v>
      </c>
      <c r="G9" s="129">
        <v>16666.666666666668</v>
      </c>
      <c r="H9" s="129">
        <v>0</v>
      </c>
      <c r="I9" s="129">
        <v>8518.5185185185182</v>
      </c>
      <c r="J9" s="129">
        <v>0</v>
      </c>
      <c r="K9" s="129">
        <v>7901.0381017567879</v>
      </c>
      <c r="L9" s="129">
        <v>7534.1607565011818</v>
      </c>
      <c r="M9" s="129">
        <v>5353.4707415304429</v>
      </c>
      <c r="N9" s="129">
        <v>4156.4717132457281</v>
      </c>
      <c r="O9" s="129">
        <v>3179.2032741147232</v>
      </c>
    </row>
    <row r="10" spans="1:15" ht="111.95" customHeight="1">
      <c r="A10" s="5" t="s">
        <v>57</v>
      </c>
      <c r="B10" s="129">
        <v>3580.562000515597</v>
      </c>
      <c r="C10" s="129">
        <v>6469.498910675381</v>
      </c>
      <c r="D10" s="129">
        <v>4081.1965811965811</v>
      </c>
      <c r="E10" s="129">
        <v>0</v>
      </c>
      <c r="F10" s="129">
        <v>0</v>
      </c>
      <c r="G10" s="129">
        <v>0</v>
      </c>
      <c r="H10" s="129">
        <v>0</v>
      </c>
      <c r="I10" s="129">
        <v>0</v>
      </c>
      <c r="J10" s="129">
        <v>0</v>
      </c>
      <c r="K10" s="129">
        <v>11152.256351915055</v>
      </c>
      <c r="L10" s="129">
        <v>7889.8327939590072</v>
      </c>
      <c r="M10" s="129">
        <v>6289.4429862933803</v>
      </c>
      <c r="N10" s="129">
        <v>4639.7214374428477</v>
      </c>
      <c r="O10" s="129">
        <v>3037.3171021079602</v>
      </c>
    </row>
    <row r="11" spans="1:15" ht="111.95" customHeight="1">
      <c r="A11" s="5" t="s">
        <v>58</v>
      </c>
      <c r="B11" s="129">
        <v>4889.4080996884732</v>
      </c>
      <c r="C11" s="129">
        <v>6222.2222222222217</v>
      </c>
      <c r="D11" s="129">
        <v>7541.2486064659979</v>
      </c>
      <c r="E11" s="129">
        <v>0</v>
      </c>
      <c r="F11" s="129">
        <v>0</v>
      </c>
      <c r="G11" s="129">
        <v>0</v>
      </c>
      <c r="H11" s="129">
        <v>0</v>
      </c>
      <c r="I11" s="129">
        <v>0</v>
      </c>
      <c r="J11" s="129">
        <v>0</v>
      </c>
      <c r="K11" s="129">
        <v>11589.993317952016</v>
      </c>
      <c r="L11" s="129">
        <v>8062.8437843784377</v>
      </c>
      <c r="M11" s="129">
        <v>6698.6651894059305</v>
      </c>
      <c r="N11" s="129">
        <v>5088.9933275311869</v>
      </c>
      <c r="O11" s="129">
        <v>3296.986017867227</v>
      </c>
    </row>
    <row r="12" spans="1:15" ht="111.95" customHeight="1">
      <c r="A12" s="5" t="s">
        <v>59</v>
      </c>
      <c r="B12" s="129">
        <v>4957.936507936508</v>
      </c>
      <c r="C12" s="129">
        <v>9256.8646232439332</v>
      </c>
      <c r="D12" s="129">
        <v>8126.9841269841272</v>
      </c>
      <c r="E12" s="129">
        <v>0</v>
      </c>
      <c r="F12" s="129">
        <v>0</v>
      </c>
      <c r="G12" s="129">
        <v>19444.444444444445</v>
      </c>
      <c r="H12" s="129">
        <v>13333.333333333334</v>
      </c>
      <c r="I12" s="129">
        <v>8402.7777777777774</v>
      </c>
      <c r="J12" s="129">
        <v>0</v>
      </c>
      <c r="K12" s="129">
        <v>12334.336141195346</v>
      </c>
      <c r="L12" s="129">
        <v>8236.6876310272528</v>
      </c>
      <c r="M12" s="129">
        <v>7765.7232704402513</v>
      </c>
      <c r="N12" s="129">
        <v>5469.5059200762626</v>
      </c>
      <c r="O12" s="129">
        <v>3418.0374484522758</v>
      </c>
    </row>
    <row r="13" spans="1:15" ht="111.95" customHeight="1">
      <c r="A13" s="5" t="s">
        <v>60</v>
      </c>
      <c r="B13" s="129">
        <v>4429.6536796536793</v>
      </c>
      <c r="C13" s="129">
        <v>11925.048732943469</v>
      </c>
      <c r="D13" s="129">
        <v>7632.5670498084291</v>
      </c>
      <c r="E13" s="129">
        <v>27592.592592592591</v>
      </c>
      <c r="F13" s="129">
        <v>20411.111111111109</v>
      </c>
      <c r="G13" s="129">
        <v>16666.666666666668</v>
      </c>
      <c r="H13" s="129">
        <v>13851.851851851852</v>
      </c>
      <c r="I13" s="129">
        <v>6355.6910569105694</v>
      </c>
      <c r="J13" s="129">
        <v>0</v>
      </c>
      <c r="K13" s="129">
        <v>10019.69489981785</v>
      </c>
      <c r="L13" s="129">
        <v>7698.3156750882908</v>
      </c>
      <c r="M13" s="129">
        <v>9269.8827017272488</v>
      </c>
      <c r="N13" s="129">
        <v>7385.852547680046</v>
      </c>
      <c r="O13" s="129">
        <v>5405.0179564305899</v>
      </c>
    </row>
    <row r="14" spans="1:15" ht="111.95" customHeight="1">
      <c r="A14" s="5" t="s">
        <v>61</v>
      </c>
      <c r="B14" s="129">
        <v>4464.6747587924056</v>
      </c>
      <c r="C14" s="129">
        <v>9326.7133549353675</v>
      </c>
      <c r="D14" s="129">
        <v>5684.5951343500365</v>
      </c>
      <c r="E14" s="129">
        <v>28333.333333333332</v>
      </c>
      <c r="F14" s="129">
        <v>23333.333333333332</v>
      </c>
      <c r="G14" s="129">
        <v>19791.666666666668</v>
      </c>
      <c r="H14" s="129">
        <v>14770.37037037037</v>
      </c>
      <c r="I14" s="129">
        <v>9300.9478672985788</v>
      </c>
      <c r="J14" s="129">
        <v>0</v>
      </c>
      <c r="K14" s="129">
        <v>9351.5336642484399</v>
      </c>
      <c r="L14" s="129">
        <v>7358.7668593448943</v>
      </c>
      <c r="M14" s="129">
        <v>7500.8943491256559</v>
      </c>
      <c r="N14" s="129">
        <v>5907.3537762634869</v>
      </c>
      <c r="O14" s="129">
        <v>5009.867847385045</v>
      </c>
    </row>
    <row r="15" spans="1:15" ht="111.95" customHeight="1">
      <c r="A15" s="5" t="s">
        <v>62</v>
      </c>
      <c r="B15" s="129">
        <v>7864.0881009938221</v>
      </c>
      <c r="C15" s="129">
        <v>11126.232017141108</v>
      </c>
      <c r="D15" s="129">
        <v>6879.6764408493427</v>
      </c>
      <c r="E15" s="129">
        <v>0</v>
      </c>
      <c r="F15" s="129">
        <v>0</v>
      </c>
      <c r="G15" s="129">
        <v>0</v>
      </c>
      <c r="H15" s="129">
        <v>16851.85185185185</v>
      </c>
      <c r="I15" s="129">
        <v>8784.7222222222226</v>
      </c>
      <c r="J15" s="129">
        <v>0</v>
      </c>
      <c r="K15" s="129">
        <v>9742.2985216976631</v>
      </c>
      <c r="L15" s="129">
        <v>8696.8872138470124</v>
      </c>
      <c r="M15" s="129">
        <v>10705.784204671858</v>
      </c>
      <c r="N15" s="129">
        <v>7211.6762398863566</v>
      </c>
      <c r="O15" s="129">
        <v>4956.8675241283454</v>
      </c>
    </row>
    <row r="16" spans="1:15" ht="111.95" customHeight="1">
      <c r="A16" s="23" t="s">
        <v>101</v>
      </c>
      <c r="B16" s="131">
        <f>SUM(B4:B15)/12</f>
        <v>4784.0351596562314</v>
      </c>
      <c r="C16" s="131">
        <f t="shared" ref="C16:O16" si="0">SUM(C4:C15)/12</f>
        <v>8248.7714556841256</v>
      </c>
      <c r="D16" s="131">
        <f t="shared" si="0"/>
        <v>6051.1725717846248</v>
      </c>
      <c r="E16" s="131">
        <f t="shared" si="0"/>
        <v>4660.4938271604942</v>
      </c>
      <c r="F16" s="131">
        <f t="shared" si="0"/>
        <v>5612.9629629629626</v>
      </c>
      <c r="G16" s="131">
        <f t="shared" si="0"/>
        <v>10052.083333333334</v>
      </c>
      <c r="H16" s="131">
        <f t="shared" si="0"/>
        <v>8203.3619929453253</v>
      </c>
      <c r="I16" s="131">
        <f t="shared" si="0"/>
        <v>5246.9970526891784</v>
      </c>
      <c r="J16" s="131">
        <f t="shared" si="0"/>
        <v>8676.7676767676767</v>
      </c>
      <c r="K16" s="131">
        <f t="shared" si="0"/>
        <v>9847.3436962075011</v>
      </c>
      <c r="L16" s="131">
        <f t="shared" si="0"/>
        <v>8280.0416980770715</v>
      </c>
      <c r="M16" s="131">
        <f t="shared" si="0"/>
        <v>8067.9191097952544</v>
      </c>
      <c r="N16" s="131">
        <f t="shared" si="0"/>
        <v>6185.9433155141196</v>
      </c>
      <c r="O16" s="131">
        <f t="shared" si="0"/>
        <v>4559.1030052292481</v>
      </c>
    </row>
    <row r="17" spans="1:15" ht="165.75" customHeight="1">
      <c r="A17" s="273" t="s">
        <v>562</v>
      </c>
      <c r="B17" s="273"/>
      <c r="C17" s="273"/>
      <c r="D17" s="273"/>
      <c r="E17" s="273"/>
      <c r="F17" s="273"/>
      <c r="G17" s="273"/>
      <c r="H17" s="273"/>
      <c r="I17" s="274" t="s">
        <v>155</v>
      </c>
      <c r="J17" s="274"/>
      <c r="K17" s="274"/>
      <c r="L17" s="274"/>
      <c r="M17" s="274"/>
      <c r="N17" s="274"/>
      <c r="O17" s="274"/>
    </row>
    <row r="18" spans="1:15" ht="39.950000000000003" customHeight="1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132" t="s">
        <v>122</v>
      </c>
    </row>
    <row r="19" spans="1:15" ht="195" customHeight="1">
      <c r="A19" s="36" t="s">
        <v>125</v>
      </c>
      <c r="B19" s="36" t="s">
        <v>140</v>
      </c>
      <c r="C19" s="36" t="s">
        <v>141</v>
      </c>
      <c r="D19" s="36" t="s">
        <v>142</v>
      </c>
      <c r="E19" s="36" t="s">
        <v>143</v>
      </c>
      <c r="F19" s="36" t="s">
        <v>144</v>
      </c>
      <c r="G19" s="36" t="s">
        <v>145</v>
      </c>
      <c r="H19" s="36" t="s">
        <v>146</v>
      </c>
      <c r="I19" s="36" t="s">
        <v>147</v>
      </c>
      <c r="J19" s="36" t="s">
        <v>148</v>
      </c>
      <c r="K19" s="36" t="s">
        <v>149</v>
      </c>
      <c r="L19" s="36" t="s">
        <v>150</v>
      </c>
      <c r="M19" s="36" t="s">
        <v>151</v>
      </c>
      <c r="N19" s="36" t="s">
        <v>152</v>
      </c>
      <c r="O19" s="36" t="s">
        <v>153</v>
      </c>
    </row>
    <row r="20" spans="1:15" ht="111.95" customHeight="1">
      <c r="A20" s="5" t="s">
        <v>51</v>
      </c>
      <c r="B20" s="129">
        <v>4304.606240713224</v>
      </c>
      <c r="C20" s="129">
        <v>2607.6843862078758</v>
      </c>
      <c r="D20" s="129">
        <v>3075.1884627990821</v>
      </c>
      <c r="E20" s="129">
        <v>2564.8148148148148</v>
      </c>
      <c r="F20" s="129">
        <v>42170.115792067008</v>
      </c>
      <c r="G20" s="129">
        <v>8323.7867939538592</v>
      </c>
      <c r="H20" s="129">
        <v>5586.4197530864194</v>
      </c>
      <c r="I20" s="129">
        <v>12539.211227599853</v>
      </c>
      <c r="J20" s="129">
        <v>3935.8151046892767</v>
      </c>
      <c r="K20" s="129">
        <v>1580.5677728908436</v>
      </c>
      <c r="L20" s="129">
        <v>6235.1401293501694</v>
      </c>
      <c r="M20" s="129">
        <v>1861.9047619047619</v>
      </c>
      <c r="N20" s="129">
        <v>5468.0140095064507</v>
      </c>
      <c r="O20" s="129">
        <v>4542.2438491815137</v>
      </c>
    </row>
    <row r="21" spans="1:15" ht="111.95" customHeight="1">
      <c r="A21" s="5" t="s">
        <v>52</v>
      </c>
      <c r="B21" s="129">
        <v>5126.651126651127</v>
      </c>
      <c r="C21" s="129">
        <v>2329.6920914782163</v>
      </c>
      <c r="D21" s="129">
        <v>5283.660130718954</v>
      </c>
      <c r="E21" s="129">
        <v>325</v>
      </c>
      <c r="F21" s="129">
        <v>8427.69154964277</v>
      </c>
      <c r="G21" s="129">
        <v>5239.0612569610184</v>
      </c>
      <c r="H21" s="129">
        <v>21135.802469135804</v>
      </c>
      <c r="I21" s="129">
        <v>14252.718523079151</v>
      </c>
      <c r="J21" s="129">
        <v>3963.1070566138987</v>
      </c>
      <c r="K21" s="129">
        <v>6873.1229469732516</v>
      </c>
      <c r="L21" s="129">
        <v>3619.4884115319392</v>
      </c>
      <c r="M21" s="129">
        <v>1194.4444444444443</v>
      </c>
      <c r="N21" s="129">
        <v>4251.9778281683048</v>
      </c>
      <c r="O21" s="129">
        <v>4506.1228109671656</v>
      </c>
    </row>
    <row r="22" spans="1:15" ht="111.95" customHeight="1">
      <c r="A22" s="5" t="s">
        <v>53</v>
      </c>
      <c r="B22" s="129">
        <v>4226.1844545607819</v>
      </c>
      <c r="C22" s="129">
        <v>2548.1975815651381</v>
      </c>
      <c r="D22" s="129">
        <v>9126.5432098765432</v>
      </c>
      <c r="E22" s="129">
        <v>915.74074074074076</v>
      </c>
      <c r="F22" s="129">
        <v>42908.721359940871</v>
      </c>
      <c r="G22" s="129">
        <v>8517.0370370370365</v>
      </c>
      <c r="H22" s="129">
        <v>10434.782608695652</v>
      </c>
      <c r="I22" s="129">
        <v>15570.862337736975</v>
      </c>
      <c r="J22" s="129">
        <v>4298.1885444572008</v>
      </c>
      <c r="K22" s="129">
        <v>1714.74809765949</v>
      </c>
      <c r="L22" s="129">
        <v>4398.5921689397273</v>
      </c>
      <c r="M22" s="129">
        <v>1468.2539682539682</v>
      </c>
      <c r="N22" s="129">
        <v>4499.9046401005207</v>
      </c>
      <c r="O22" s="129">
        <v>5009.9800266311595</v>
      </c>
    </row>
    <row r="23" spans="1:15" ht="111.95" customHeight="1">
      <c r="A23" s="5" t="s">
        <v>54</v>
      </c>
      <c r="B23" s="129">
        <v>4037.2388737511355</v>
      </c>
      <c r="C23" s="129">
        <v>3468.8581314878888</v>
      </c>
      <c r="D23" s="129">
        <v>9124.6612466124661</v>
      </c>
      <c r="E23" s="129">
        <v>187.03703703703704</v>
      </c>
      <c r="F23" s="129">
        <v>40311.406750431139</v>
      </c>
      <c r="G23" s="129">
        <v>9255.9912854030499</v>
      </c>
      <c r="H23" s="129">
        <v>12672.882672882673</v>
      </c>
      <c r="I23" s="129">
        <v>11349.331006399068</v>
      </c>
      <c r="J23" s="129">
        <v>3905.6703762586117</v>
      </c>
      <c r="K23" s="129">
        <v>1503.7600242094113</v>
      </c>
      <c r="L23" s="129">
        <v>3960.5263157894738</v>
      </c>
      <c r="M23" s="129">
        <v>1222.2222222222222</v>
      </c>
      <c r="N23" s="129">
        <v>5214.6949404761908</v>
      </c>
      <c r="O23" s="129">
        <v>5232.6071169208426</v>
      </c>
    </row>
    <row r="24" spans="1:15" ht="111.95" customHeight="1">
      <c r="A24" s="5" t="s">
        <v>55</v>
      </c>
      <c r="B24" s="129">
        <v>3448.7746452920583</v>
      </c>
      <c r="C24" s="129">
        <v>2718.2144175499657</v>
      </c>
      <c r="D24" s="129">
        <v>8888.5135135135133</v>
      </c>
      <c r="E24" s="129">
        <v>1889.8148148148148</v>
      </c>
      <c r="F24" s="129">
        <v>6299.3348115299332</v>
      </c>
      <c r="G24" s="129">
        <v>9415.5681104833639</v>
      </c>
      <c r="H24" s="129">
        <v>13114.975845410629</v>
      </c>
      <c r="I24" s="129">
        <v>8125.426039536469</v>
      </c>
      <c r="J24" s="129">
        <v>3772.5958062183659</v>
      </c>
      <c r="K24" s="129">
        <v>1858.1506676744773</v>
      </c>
      <c r="L24" s="129">
        <v>9812.5</v>
      </c>
      <c r="M24" s="129">
        <v>833.33333333333337</v>
      </c>
      <c r="N24" s="129">
        <v>4061.8809621616683</v>
      </c>
      <c r="O24" s="129">
        <v>2553.0864197530864</v>
      </c>
    </row>
    <row r="25" spans="1:15" ht="111.95" customHeight="1">
      <c r="A25" s="5" t="s">
        <v>56</v>
      </c>
      <c r="B25" s="129">
        <v>4089.5061728395062</v>
      </c>
      <c r="C25" s="129">
        <v>3703.4060466896285</v>
      </c>
      <c r="D25" s="129">
        <v>7482.0105820105819</v>
      </c>
      <c r="E25" s="129">
        <v>244.44444444444446</v>
      </c>
      <c r="F25" s="129">
        <v>8503.0864197530864</v>
      </c>
      <c r="G25" s="129">
        <v>9494.9381327334086</v>
      </c>
      <c r="H25" s="129">
        <v>14640</v>
      </c>
      <c r="I25" s="129">
        <v>8391.4912936652072</v>
      </c>
      <c r="J25" s="129">
        <v>5876.9291516245485</v>
      </c>
      <c r="K25" s="129">
        <v>1723.8397437197136</v>
      </c>
      <c r="L25" s="129">
        <v>3517.0167734789143</v>
      </c>
      <c r="M25" s="129">
        <v>708.33333333333337</v>
      </c>
      <c r="N25" s="129">
        <v>4480.4318055377244</v>
      </c>
      <c r="O25" s="129">
        <v>3611.1111111111113</v>
      </c>
    </row>
    <row r="26" spans="1:15" ht="111.95" customHeight="1">
      <c r="A26" s="5" t="s">
        <v>57</v>
      </c>
      <c r="B26" s="129">
        <v>2798.1668537224091</v>
      </c>
      <c r="C26" s="129">
        <v>3311.4721219414359</v>
      </c>
      <c r="D26" s="129">
        <v>6708.7606837606836</v>
      </c>
      <c r="E26" s="129">
        <v>625</v>
      </c>
      <c r="F26" s="129">
        <v>2611.1111111111113</v>
      </c>
      <c r="G26" s="129">
        <v>9708.6720867208678</v>
      </c>
      <c r="H26" s="129">
        <v>15000</v>
      </c>
      <c r="I26" s="129">
        <v>8069.3559289300892</v>
      </c>
      <c r="J26" s="129">
        <v>4636.4425916275841</v>
      </c>
      <c r="K26" s="129">
        <v>2031.6263632053106</v>
      </c>
      <c r="L26" s="129">
        <v>4389.7868853918972</v>
      </c>
      <c r="M26" s="129">
        <v>1812.962962962963</v>
      </c>
      <c r="N26" s="129">
        <v>4933.2441884385935</v>
      </c>
      <c r="O26" s="129">
        <v>3316.0919540229884</v>
      </c>
    </row>
    <row r="27" spans="1:15" ht="111.95" customHeight="1">
      <c r="A27" s="5" t="s">
        <v>58</v>
      </c>
      <c r="B27" s="129">
        <v>2847.9284369114876</v>
      </c>
      <c r="C27" s="129">
        <v>3230.3138573630381</v>
      </c>
      <c r="D27" s="129">
        <v>6825.0620347394542</v>
      </c>
      <c r="E27" s="129">
        <v>189.81481481481481</v>
      </c>
      <c r="F27" s="129">
        <v>3543.2098765432097</v>
      </c>
      <c r="G27" s="129">
        <v>7388.1766381766383</v>
      </c>
      <c r="H27" s="129">
        <v>7083.333333333333</v>
      </c>
      <c r="I27" s="129">
        <v>9192.3668264447861</v>
      </c>
      <c r="J27" s="129">
        <v>6115.8633001785256</v>
      </c>
      <c r="K27" s="129">
        <v>2844.172525689562</v>
      </c>
      <c r="L27" s="129">
        <v>5706.1713694166629</v>
      </c>
      <c r="M27" s="129">
        <v>11102.693602693602</v>
      </c>
      <c r="N27" s="129">
        <v>5863.8234193789749</v>
      </c>
      <c r="O27" s="129">
        <v>4232.3464352560832</v>
      </c>
    </row>
    <row r="28" spans="1:15" ht="111.95" customHeight="1">
      <c r="A28" s="5" t="s">
        <v>59</v>
      </c>
      <c r="B28" s="129">
        <v>3587.719298245614</v>
      </c>
      <c r="C28" s="129">
        <v>3566.3447782546496</v>
      </c>
      <c r="D28" s="129">
        <v>6135.3452217649747</v>
      </c>
      <c r="E28" s="129">
        <v>378.7037037037037</v>
      </c>
      <c r="F28" s="129">
        <v>3712.962962962963</v>
      </c>
      <c r="G28" s="129">
        <v>12036.06237816764</v>
      </c>
      <c r="H28" s="129">
        <v>0</v>
      </c>
      <c r="I28" s="129">
        <v>10242.079979226175</v>
      </c>
      <c r="J28" s="129">
        <v>5485.6542617046816</v>
      </c>
      <c r="K28" s="129">
        <v>2523.0678233438484</v>
      </c>
      <c r="L28" s="129">
        <v>6019.5285345581897</v>
      </c>
      <c r="M28" s="129">
        <v>3086.4197530864199</v>
      </c>
      <c r="N28" s="129">
        <v>5285.951569193111</v>
      </c>
      <c r="O28" s="129">
        <v>5133.415352616139</v>
      </c>
    </row>
    <row r="29" spans="1:15" ht="111.95" customHeight="1">
      <c r="A29" s="5" t="s">
        <v>60</v>
      </c>
      <c r="B29" s="129">
        <v>3860.8058608058609</v>
      </c>
      <c r="C29" s="129">
        <v>3473.3119499958875</v>
      </c>
      <c r="D29" s="129">
        <v>4875.9780907668228</v>
      </c>
      <c r="E29" s="129">
        <v>7155.5555555555557</v>
      </c>
      <c r="F29" s="129">
        <v>2600.5173688100517</v>
      </c>
      <c r="G29" s="129">
        <v>10025.894538606402</v>
      </c>
      <c r="H29" s="129">
        <v>6203.7037037037035</v>
      </c>
      <c r="I29" s="129">
        <v>7840.038314176245</v>
      </c>
      <c r="J29" s="129">
        <v>4156.4129301355579</v>
      </c>
      <c r="K29" s="129">
        <v>1860.694460847998</v>
      </c>
      <c r="L29" s="129">
        <v>5920.1522285450183</v>
      </c>
      <c r="M29" s="129">
        <v>2162.2222222222222</v>
      </c>
      <c r="N29" s="129">
        <v>4720.3204888390073</v>
      </c>
      <c r="O29" s="129">
        <v>4738.6851149781323</v>
      </c>
    </row>
    <row r="30" spans="1:15" ht="111.95" customHeight="1">
      <c r="A30" s="5" t="s">
        <v>61</v>
      </c>
      <c r="B30" s="129">
        <v>4326.0264439805151</v>
      </c>
      <c r="C30" s="129">
        <v>4040.2453218730411</v>
      </c>
      <c r="D30" s="129">
        <v>5283.6325787145461</v>
      </c>
      <c r="E30" s="129">
        <v>2642.962962962963</v>
      </c>
      <c r="F30" s="129">
        <v>11214.70805617147</v>
      </c>
      <c r="G30" s="129">
        <v>9117.4004192872126</v>
      </c>
      <c r="H30" s="129">
        <v>3200</v>
      </c>
      <c r="I30" s="129">
        <v>8633.2952539204489</v>
      </c>
      <c r="J30" s="129">
        <v>4264.9472450175854</v>
      </c>
      <c r="K30" s="129">
        <v>1957.0836490039662</v>
      </c>
      <c r="L30" s="129">
        <v>6555.1837972876519</v>
      </c>
      <c r="M30" s="129">
        <v>2190.6218144750255</v>
      </c>
      <c r="N30" s="129">
        <v>5159.5700008398417</v>
      </c>
      <c r="O30" s="129">
        <v>6154.668465285491</v>
      </c>
    </row>
    <row r="31" spans="1:15" ht="111.95" customHeight="1">
      <c r="A31" s="5" t="s">
        <v>62</v>
      </c>
      <c r="B31" s="129">
        <v>4951.0510510510512</v>
      </c>
      <c r="C31" s="129">
        <v>4842.551699964949</v>
      </c>
      <c r="D31" s="129">
        <v>4941.4934565050035</v>
      </c>
      <c r="E31" s="129">
        <v>1053.7037037037037</v>
      </c>
      <c r="F31" s="129">
        <v>27063.685636856368</v>
      </c>
      <c r="G31" s="129">
        <v>8368.5897435897441</v>
      </c>
      <c r="H31" s="129">
        <v>8571.4285714285706</v>
      </c>
      <c r="I31" s="129">
        <v>9950.8325090669296</v>
      </c>
      <c r="J31" s="129">
        <v>3755.3257369333664</v>
      </c>
      <c r="K31" s="129">
        <v>2020.5554540471405</v>
      </c>
      <c r="L31" s="129">
        <v>5154.2172424525361</v>
      </c>
      <c r="M31" s="129">
        <v>2227.2727272727275</v>
      </c>
      <c r="N31" s="129">
        <v>5573.332520672071</v>
      </c>
      <c r="O31" s="129">
        <v>6527.4489216495067</v>
      </c>
    </row>
    <row r="32" spans="1:15" ht="111.95" customHeight="1">
      <c r="A32" s="23" t="s">
        <v>101</v>
      </c>
      <c r="B32" s="130">
        <f>SUM(B20:B31)/12</f>
        <v>3967.0549548770646</v>
      </c>
      <c r="C32" s="130">
        <f t="shared" ref="C32:O32" si="1">SUM(C20:C31)/12</f>
        <v>3320.0243653643097</v>
      </c>
      <c r="D32" s="130">
        <f t="shared" si="1"/>
        <v>6479.2374343152187</v>
      </c>
      <c r="E32" s="130">
        <f t="shared" si="1"/>
        <v>1514.3827160493827</v>
      </c>
      <c r="F32" s="130">
        <f t="shared" si="1"/>
        <v>16613.879307984997</v>
      </c>
      <c r="G32" s="130">
        <f t="shared" si="1"/>
        <v>8907.5982017600199</v>
      </c>
      <c r="H32" s="130">
        <f t="shared" si="1"/>
        <v>9803.6107464730649</v>
      </c>
      <c r="I32" s="130">
        <f t="shared" si="1"/>
        <v>10346.417436648449</v>
      </c>
      <c r="J32" s="130">
        <f t="shared" si="1"/>
        <v>4513.9126754549334</v>
      </c>
      <c r="K32" s="130">
        <f t="shared" si="1"/>
        <v>2374.2824607720845</v>
      </c>
      <c r="L32" s="130">
        <f t="shared" si="1"/>
        <v>5440.691988061848</v>
      </c>
      <c r="M32" s="130">
        <f t="shared" si="1"/>
        <v>2489.2237621837521</v>
      </c>
      <c r="N32" s="130">
        <f t="shared" si="1"/>
        <v>4959.4288644427043</v>
      </c>
      <c r="O32" s="130">
        <f t="shared" si="1"/>
        <v>4629.8172981977677</v>
      </c>
    </row>
    <row r="33" spans="1:15" ht="39.950000000000003" customHeight="1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</row>
    <row r="34" spans="1:15" ht="195" customHeight="1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</row>
    <row r="35" spans="1:15" ht="111.95" customHeigh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8"/>
    </row>
    <row r="36" spans="1:15" ht="111.95" customHeight="1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8"/>
    </row>
    <row r="37" spans="1:15" ht="111.95" customHeight="1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8"/>
    </row>
    <row r="38" spans="1:15" ht="111.95" customHeight="1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8"/>
    </row>
    <row r="39" spans="1:15" ht="111.95" customHeight="1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8"/>
    </row>
    <row r="40" spans="1:15" ht="111.95" customHeight="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8"/>
    </row>
    <row r="41" spans="1:15" ht="111.95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8"/>
    </row>
    <row r="42" spans="1:15" ht="111.9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8"/>
    </row>
    <row r="43" spans="1:15" ht="111.95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8"/>
    </row>
    <row r="44" spans="1:15" ht="111.9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/>
    </row>
    <row r="45" spans="1:15" ht="111.9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8"/>
    </row>
    <row r="46" spans="1:15" ht="111.9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8"/>
    </row>
    <row r="47" spans="1:15" ht="111.9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9"/>
    </row>
  </sheetData>
  <mergeCells count="5">
    <mergeCell ref="A1:H1"/>
    <mergeCell ref="I1:O1"/>
    <mergeCell ref="A17:H17"/>
    <mergeCell ref="I17:O17"/>
    <mergeCell ref="A2:O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30" pageOrder="overThenDown" orientation="portrait" useFirstPageNumber="1" r:id="rId1"/>
  <headerFooter>
    <oddFooter>&amp;C&amp;30&amp;P</oddFooter>
  </headerFooter>
  <rowBreaks count="1" manualBreakCount="1">
    <brk id="1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5:I22"/>
  <sheetViews>
    <sheetView view="pageBreakPreview" zoomScale="85" zoomScaleSheetLayoutView="85" workbookViewId="0">
      <selection activeCell="A8" sqref="A8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69"/>
      <c r="D5" s="269"/>
      <c r="E5" s="269"/>
      <c r="F5" s="269"/>
      <c r="G5" s="269"/>
    </row>
    <row r="6" spans="1:9">
      <c r="C6" s="269"/>
      <c r="D6" s="269"/>
      <c r="E6" s="269"/>
      <c r="F6" s="269"/>
      <c r="G6" s="269"/>
    </row>
    <row r="7" spans="1:9">
      <c r="C7" s="269"/>
      <c r="D7" s="269"/>
      <c r="E7" s="269"/>
      <c r="F7" s="269"/>
      <c r="G7" s="269"/>
    </row>
    <row r="8" spans="1:9" ht="21" customHeight="1">
      <c r="A8" s="270" t="s">
        <v>156</v>
      </c>
      <c r="B8" s="270"/>
      <c r="C8" s="270"/>
      <c r="D8" s="270"/>
      <c r="E8" s="270"/>
      <c r="F8" s="270"/>
      <c r="G8" s="270"/>
      <c r="H8" s="270"/>
      <c r="I8" s="270"/>
    </row>
    <row r="9" spans="1:9" ht="20.25" customHeight="1">
      <c r="A9" s="270"/>
      <c r="B9" s="270"/>
      <c r="C9" s="270"/>
      <c r="D9" s="270"/>
      <c r="E9" s="270"/>
      <c r="F9" s="270"/>
      <c r="G9" s="270"/>
      <c r="H9" s="270"/>
      <c r="I9" s="270"/>
    </row>
    <row r="10" spans="1:9" ht="30" customHeight="1">
      <c r="A10" s="270"/>
      <c r="B10" s="270"/>
      <c r="C10" s="270"/>
      <c r="D10" s="270"/>
      <c r="E10" s="270"/>
      <c r="F10" s="270"/>
      <c r="G10" s="270"/>
      <c r="H10" s="270"/>
      <c r="I10" s="270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21" customFormat="1" ht="27.75" customHeight="1">
      <c r="G18" s="20"/>
      <c r="H18"/>
      <c r="I18"/>
    </row>
    <row r="19" spans="7:9" s="21" customFormat="1" ht="27.75" customHeight="1">
      <c r="G19" s="20"/>
      <c r="H19"/>
      <c r="I19"/>
    </row>
    <row r="20" spans="7:9" s="21" customFormat="1" ht="27.75" customHeight="1">
      <c r="G20" s="20"/>
      <c r="H20"/>
      <c r="I20"/>
    </row>
    <row r="21" spans="7:9" s="21" customFormat="1" ht="30" customHeight="1">
      <c r="G21" s="20"/>
      <c r="H21"/>
      <c r="I21"/>
    </row>
    <row r="22" spans="7:9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tabColor rgb="FFFFC000"/>
  </sheetPr>
  <dimension ref="A1:K17"/>
  <sheetViews>
    <sheetView view="pageBreakPreview" zoomScale="40" zoomScaleSheetLayoutView="40" workbookViewId="0">
      <pane xSplit="1" ySplit="4" topLeftCell="B11" activePane="bottomRight" state="frozen"/>
      <selection activeCell="A8" sqref="A8"/>
      <selection pane="topRight" activeCell="A8" sqref="A8"/>
      <selection pane="bottomLeft" activeCell="A8" sqref="A8"/>
      <selection pane="bottomRight" activeCell="A8" sqref="A8"/>
    </sheetView>
  </sheetViews>
  <sheetFormatPr defaultRowHeight="19.5"/>
  <cols>
    <col min="1" max="1" width="17.5" style="1" customWidth="1"/>
    <col min="2" max="2" width="38.5" style="1" customWidth="1"/>
    <col min="3" max="6" width="38.5" style="2" customWidth="1"/>
    <col min="7" max="11" width="42" style="2" customWidth="1"/>
  </cols>
  <sheetData>
    <row r="1" spans="1:11" ht="165.75" customHeight="1">
      <c r="A1" s="273" t="s">
        <v>560</v>
      </c>
      <c r="B1" s="273"/>
      <c r="C1" s="273"/>
      <c r="D1" s="273"/>
      <c r="E1" s="273"/>
      <c r="F1" s="273"/>
      <c r="G1" s="274" t="s">
        <v>161</v>
      </c>
      <c r="H1" s="274"/>
      <c r="I1" s="274"/>
      <c r="J1" s="274"/>
      <c r="K1" s="274"/>
    </row>
    <row r="2" spans="1:11" ht="39.950000000000003" customHeight="1">
      <c r="A2" s="272" t="s">
        <v>160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</row>
    <row r="3" spans="1:11" ht="97.5" customHeight="1">
      <c r="A3" s="295" t="s">
        <v>18</v>
      </c>
      <c r="B3" s="295" t="s">
        <v>121</v>
      </c>
      <c r="C3" s="281" t="s">
        <v>1</v>
      </c>
      <c r="D3" s="299" t="s">
        <v>104</v>
      </c>
      <c r="E3" s="300"/>
      <c r="F3" s="301" t="s">
        <v>103</v>
      </c>
      <c r="G3" s="302"/>
      <c r="H3" s="282" t="s">
        <v>9</v>
      </c>
      <c r="I3" s="315" t="s">
        <v>157</v>
      </c>
      <c r="J3" s="315" t="s">
        <v>158</v>
      </c>
      <c r="K3" s="282" t="s">
        <v>159</v>
      </c>
    </row>
    <row r="4" spans="1:11" ht="97.5" customHeight="1">
      <c r="A4" s="296"/>
      <c r="B4" s="296"/>
      <c r="C4" s="281"/>
      <c r="D4" s="35" t="s">
        <v>120</v>
      </c>
      <c r="E4" s="35" t="s">
        <v>3</v>
      </c>
      <c r="F4" s="35" t="s">
        <v>4</v>
      </c>
      <c r="G4" s="35" t="s">
        <v>7</v>
      </c>
      <c r="H4" s="282"/>
      <c r="I4" s="316"/>
      <c r="J4" s="316"/>
      <c r="K4" s="282"/>
    </row>
    <row r="5" spans="1:11" ht="111.95" customHeight="1">
      <c r="A5" s="5" t="s">
        <v>51</v>
      </c>
      <c r="B5" s="126">
        <f>C5+D5+H5+I5+J5+K5</f>
        <v>362</v>
      </c>
      <c r="C5" s="96">
        <v>177</v>
      </c>
      <c r="D5" s="96">
        <f>E5+F5+G5</f>
        <v>48</v>
      </c>
      <c r="E5" s="96">
        <v>9</v>
      </c>
      <c r="F5" s="96">
        <v>27</v>
      </c>
      <c r="G5" s="96">
        <v>12</v>
      </c>
      <c r="H5" s="96">
        <v>129</v>
      </c>
      <c r="I5" s="96">
        <v>0</v>
      </c>
      <c r="J5" s="96">
        <v>8</v>
      </c>
      <c r="K5" s="96">
        <v>0</v>
      </c>
    </row>
    <row r="6" spans="1:11" ht="111.95" customHeight="1">
      <c r="A6" s="5" t="s">
        <v>52</v>
      </c>
      <c r="B6" s="126">
        <f t="shared" ref="B6:B16" si="0">C6+D6+H6+I6+J6+K6</f>
        <v>183</v>
      </c>
      <c r="C6" s="96">
        <v>76</v>
      </c>
      <c r="D6" s="96">
        <f t="shared" ref="D6:D16" si="1">E6+F6+G6</f>
        <v>20</v>
      </c>
      <c r="E6" s="96">
        <v>0</v>
      </c>
      <c r="F6" s="96">
        <v>12</v>
      </c>
      <c r="G6" s="96">
        <v>8</v>
      </c>
      <c r="H6" s="96">
        <v>85</v>
      </c>
      <c r="I6" s="96">
        <v>0</v>
      </c>
      <c r="J6" s="96">
        <v>2</v>
      </c>
      <c r="K6" s="96">
        <v>0</v>
      </c>
    </row>
    <row r="7" spans="1:11" ht="111.95" customHeight="1">
      <c r="A7" s="5" t="s">
        <v>53</v>
      </c>
      <c r="B7" s="126">
        <f t="shared" si="0"/>
        <v>238</v>
      </c>
      <c r="C7" s="96">
        <v>133</v>
      </c>
      <c r="D7" s="96">
        <f t="shared" si="1"/>
        <v>30</v>
      </c>
      <c r="E7" s="96">
        <v>8</v>
      </c>
      <c r="F7" s="96">
        <v>18</v>
      </c>
      <c r="G7" s="96">
        <v>4</v>
      </c>
      <c r="H7" s="96">
        <v>74</v>
      </c>
      <c r="I7" s="96">
        <v>0</v>
      </c>
      <c r="J7" s="96">
        <v>1</v>
      </c>
      <c r="K7" s="96"/>
    </row>
    <row r="8" spans="1:11" ht="111.95" customHeight="1">
      <c r="A8" s="5" t="s">
        <v>54</v>
      </c>
      <c r="B8" s="126">
        <f t="shared" si="0"/>
        <v>163</v>
      </c>
      <c r="C8" s="96">
        <v>69</v>
      </c>
      <c r="D8" s="96">
        <f t="shared" si="1"/>
        <v>18</v>
      </c>
      <c r="E8" s="96">
        <v>6</v>
      </c>
      <c r="F8" s="96">
        <v>10</v>
      </c>
      <c r="G8" s="96">
        <v>2</v>
      </c>
      <c r="H8" s="96">
        <v>76</v>
      </c>
      <c r="I8" s="96">
        <v>0</v>
      </c>
      <c r="J8" s="96">
        <v>0</v>
      </c>
      <c r="K8" s="96"/>
    </row>
    <row r="9" spans="1:11" ht="111.95" customHeight="1">
      <c r="A9" s="5" t="s">
        <v>55</v>
      </c>
      <c r="B9" s="126">
        <f t="shared" si="0"/>
        <v>132</v>
      </c>
      <c r="C9" s="96">
        <v>0</v>
      </c>
      <c r="D9" s="96">
        <f t="shared" si="1"/>
        <v>14</v>
      </c>
      <c r="E9" s="96">
        <v>12</v>
      </c>
      <c r="F9" s="96">
        <v>0</v>
      </c>
      <c r="G9" s="96">
        <v>2</v>
      </c>
      <c r="H9" s="96">
        <v>96</v>
      </c>
      <c r="I9" s="96">
        <v>11</v>
      </c>
      <c r="J9" s="96">
        <v>10</v>
      </c>
      <c r="K9" s="96">
        <v>1</v>
      </c>
    </row>
    <row r="10" spans="1:11" ht="111.95" customHeight="1">
      <c r="A10" s="5" t="s">
        <v>56</v>
      </c>
      <c r="B10" s="126">
        <f t="shared" si="0"/>
        <v>154</v>
      </c>
      <c r="C10" s="96">
        <v>35</v>
      </c>
      <c r="D10" s="96">
        <f t="shared" si="1"/>
        <v>2</v>
      </c>
      <c r="E10" s="96">
        <v>0</v>
      </c>
      <c r="F10" s="96">
        <v>0</v>
      </c>
      <c r="G10" s="96">
        <v>2</v>
      </c>
      <c r="H10" s="96">
        <v>81</v>
      </c>
      <c r="I10" s="96">
        <v>2</v>
      </c>
      <c r="J10" s="96">
        <v>34</v>
      </c>
      <c r="K10" s="96"/>
    </row>
    <row r="11" spans="1:11" ht="111.95" customHeight="1">
      <c r="A11" s="5" t="s">
        <v>57</v>
      </c>
      <c r="B11" s="126">
        <f t="shared" si="0"/>
        <v>245</v>
      </c>
      <c r="C11" s="96">
        <v>117</v>
      </c>
      <c r="D11" s="96">
        <f t="shared" si="1"/>
        <v>10</v>
      </c>
      <c r="E11" s="96">
        <v>9</v>
      </c>
      <c r="F11" s="96">
        <v>1</v>
      </c>
      <c r="G11" s="96">
        <v>0</v>
      </c>
      <c r="H11" s="96">
        <v>110</v>
      </c>
      <c r="I11" s="96">
        <v>1</v>
      </c>
      <c r="J11" s="96">
        <v>7</v>
      </c>
      <c r="K11" s="96"/>
    </row>
    <row r="12" spans="1:11" ht="111.95" customHeight="1">
      <c r="A12" s="5" t="s">
        <v>58</v>
      </c>
      <c r="B12" s="126">
        <f t="shared" si="0"/>
        <v>281</v>
      </c>
      <c r="C12" s="96">
        <v>148</v>
      </c>
      <c r="D12" s="96">
        <f t="shared" si="1"/>
        <v>40</v>
      </c>
      <c r="E12" s="96">
        <v>23</v>
      </c>
      <c r="F12" s="96">
        <v>17</v>
      </c>
      <c r="G12" s="96">
        <v>0</v>
      </c>
      <c r="H12" s="96">
        <v>89</v>
      </c>
      <c r="I12" s="96">
        <v>1</v>
      </c>
      <c r="J12" s="96">
        <v>3</v>
      </c>
      <c r="K12" s="96">
        <v>0</v>
      </c>
    </row>
    <row r="13" spans="1:11" ht="111.95" customHeight="1">
      <c r="A13" s="5" t="s">
        <v>59</v>
      </c>
      <c r="B13" s="126">
        <f t="shared" si="0"/>
        <v>226</v>
      </c>
      <c r="C13" s="96">
        <v>149</v>
      </c>
      <c r="D13" s="96">
        <f t="shared" si="1"/>
        <v>27</v>
      </c>
      <c r="E13" s="96">
        <v>9</v>
      </c>
      <c r="F13" s="96">
        <v>16</v>
      </c>
      <c r="G13" s="96">
        <v>2</v>
      </c>
      <c r="H13" s="96">
        <v>47</v>
      </c>
      <c r="I13" s="96">
        <v>1</v>
      </c>
      <c r="J13" s="96">
        <v>2</v>
      </c>
      <c r="K13" s="96">
        <v>0</v>
      </c>
    </row>
    <row r="14" spans="1:11" ht="111.95" customHeight="1">
      <c r="A14" s="5" t="s">
        <v>60</v>
      </c>
      <c r="B14" s="126">
        <f t="shared" si="0"/>
        <v>315</v>
      </c>
      <c r="C14" s="96">
        <v>154</v>
      </c>
      <c r="D14" s="96">
        <f t="shared" si="1"/>
        <v>31</v>
      </c>
      <c r="E14" s="96">
        <v>7</v>
      </c>
      <c r="F14" s="96">
        <v>19</v>
      </c>
      <c r="G14" s="96">
        <v>5</v>
      </c>
      <c r="H14" s="96">
        <v>119</v>
      </c>
      <c r="I14" s="96">
        <v>8</v>
      </c>
      <c r="J14" s="96">
        <v>3</v>
      </c>
      <c r="K14" s="96">
        <v>0</v>
      </c>
    </row>
    <row r="15" spans="1:11" ht="111.95" customHeight="1">
      <c r="A15" s="5" t="s">
        <v>61</v>
      </c>
      <c r="B15" s="126">
        <f t="shared" si="0"/>
        <v>387</v>
      </c>
      <c r="C15" s="96">
        <v>223</v>
      </c>
      <c r="D15" s="96">
        <f t="shared" si="1"/>
        <v>34</v>
      </c>
      <c r="E15" s="96">
        <v>7</v>
      </c>
      <c r="F15" s="96">
        <v>24</v>
      </c>
      <c r="G15" s="96">
        <v>3</v>
      </c>
      <c r="H15" s="96">
        <v>107</v>
      </c>
      <c r="I15" s="96">
        <v>15</v>
      </c>
      <c r="J15" s="96">
        <v>8</v>
      </c>
      <c r="K15" s="96">
        <v>0</v>
      </c>
    </row>
    <row r="16" spans="1:11" ht="111.95" customHeight="1">
      <c r="A16" s="5" t="s">
        <v>62</v>
      </c>
      <c r="B16" s="126">
        <f t="shared" si="0"/>
        <v>287</v>
      </c>
      <c r="C16" s="96">
        <v>134</v>
      </c>
      <c r="D16" s="96">
        <f t="shared" si="1"/>
        <v>27</v>
      </c>
      <c r="E16" s="96">
        <v>1</v>
      </c>
      <c r="F16" s="96">
        <v>21</v>
      </c>
      <c r="G16" s="96">
        <v>5</v>
      </c>
      <c r="H16" s="96">
        <v>112</v>
      </c>
      <c r="I16" s="96">
        <v>12</v>
      </c>
      <c r="J16" s="96">
        <v>2</v>
      </c>
      <c r="K16" s="96">
        <v>0</v>
      </c>
    </row>
    <row r="17" spans="1:11" ht="111.95" customHeight="1">
      <c r="A17" s="23" t="s">
        <v>64</v>
      </c>
      <c r="B17" s="97">
        <f>SUM(B5:B16)</f>
        <v>2973</v>
      </c>
      <c r="C17" s="97">
        <f t="shared" ref="C17:K17" si="2">SUM(C5:C16)</f>
        <v>1415</v>
      </c>
      <c r="D17" s="97">
        <f t="shared" si="2"/>
        <v>301</v>
      </c>
      <c r="E17" s="97">
        <f t="shared" si="2"/>
        <v>91</v>
      </c>
      <c r="F17" s="97">
        <f t="shared" si="2"/>
        <v>165</v>
      </c>
      <c r="G17" s="97">
        <f t="shared" si="2"/>
        <v>45</v>
      </c>
      <c r="H17" s="97">
        <f t="shared" si="2"/>
        <v>1125</v>
      </c>
      <c r="I17" s="97">
        <f t="shared" si="2"/>
        <v>51</v>
      </c>
      <c r="J17" s="97">
        <f t="shared" si="2"/>
        <v>80</v>
      </c>
      <c r="K17" s="97">
        <f t="shared" si="2"/>
        <v>1</v>
      </c>
    </row>
  </sheetData>
  <mergeCells count="12">
    <mergeCell ref="K3:K4"/>
    <mergeCell ref="I3:I4"/>
    <mergeCell ref="G1:K1"/>
    <mergeCell ref="A1:F1"/>
    <mergeCell ref="A2:K2"/>
    <mergeCell ref="A3:A4"/>
    <mergeCell ref="B3:B4"/>
    <mergeCell ref="C3:C4"/>
    <mergeCell ref="D3:E3"/>
    <mergeCell ref="F3:G3"/>
    <mergeCell ref="H3:H4"/>
    <mergeCell ref="J3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36" pageOrder="overThenDown" orientation="portrait" useFirstPageNumber="1" r:id="rId1"/>
  <headerFooter>
    <oddFooter>&amp;C&amp;30&amp;P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5:R22"/>
  <sheetViews>
    <sheetView view="pageBreakPreview" zoomScale="85" zoomScaleSheetLayoutView="85" workbookViewId="0">
      <selection activeCell="A8" sqref="A8:I10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  <col min="10" max="10" width="9" style="21"/>
    <col min="11" max="11" width="7.25" style="21" customWidth="1"/>
    <col min="12" max="15" width="8.25" style="21" customWidth="1"/>
    <col min="16" max="16" width="8.25" style="20" customWidth="1"/>
  </cols>
  <sheetData>
    <row r="5" spans="1:18">
      <c r="C5" s="269"/>
      <c r="D5" s="269"/>
      <c r="E5" s="269"/>
      <c r="F5" s="269"/>
      <c r="G5" s="269"/>
      <c r="L5" s="269"/>
      <c r="M5" s="269"/>
      <c r="N5" s="269"/>
      <c r="O5" s="269"/>
      <c r="P5" s="269"/>
    </row>
    <row r="6" spans="1:18">
      <c r="C6" s="269"/>
      <c r="D6" s="269"/>
      <c r="E6" s="269"/>
      <c r="F6" s="269"/>
      <c r="G6" s="269"/>
      <c r="L6" s="269"/>
      <c r="M6" s="269"/>
      <c r="N6" s="269"/>
      <c r="O6" s="269"/>
      <c r="P6" s="269"/>
    </row>
    <row r="7" spans="1:18">
      <c r="C7" s="269"/>
      <c r="D7" s="269"/>
      <c r="E7" s="269"/>
      <c r="F7" s="269"/>
      <c r="G7" s="269"/>
      <c r="L7" s="269"/>
      <c r="M7" s="269"/>
      <c r="N7" s="269"/>
      <c r="O7" s="269"/>
      <c r="P7" s="269"/>
    </row>
    <row r="8" spans="1:18" ht="21" customHeight="1">
      <c r="A8" s="271"/>
      <c r="B8" s="271"/>
      <c r="C8" s="271"/>
      <c r="D8" s="271"/>
      <c r="E8" s="271"/>
      <c r="F8" s="271"/>
      <c r="G8" s="271"/>
      <c r="H8" s="271"/>
      <c r="I8" s="271"/>
      <c r="J8" s="270" t="s">
        <v>162</v>
      </c>
      <c r="K8" s="270"/>
      <c r="L8" s="270"/>
      <c r="M8" s="270"/>
      <c r="N8" s="270"/>
      <c r="O8" s="270"/>
      <c r="P8" s="270"/>
      <c r="Q8" s="270"/>
      <c r="R8" s="270"/>
    </row>
    <row r="9" spans="1:18" ht="20.25" customHeight="1">
      <c r="A9" s="271"/>
      <c r="B9" s="271"/>
      <c r="C9" s="271"/>
      <c r="D9" s="271"/>
      <c r="E9" s="271"/>
      <c r="F9" s="271"/>
      <c r="G9" s="271"/>
      <c r="H9" s="271"/>
      <c r="I9" s="271"/>
      <c r="J9" s="270"/>
      <c r="K9" s="270"/>
      <c r="L9" s="270"/>
      <c r="M9" s="270"/>
      <c r="N9" s="270"/>
      <c r="O9" s="270"/>
      <c r="P9" s="270"/>
      <c r="Q9" s="270"/>
      <c r="R9" s="270"/>
    </row>
    <row r="10" spans="1:18" ht="30" customHeight="1">
      <c r="A10" s="271"/>
      <c r="B10" s="271"/>
      <c r="C10" s="271"/>
      <c r="D10" s="271"/>
      <c r="E10" s="271"/>
      <c r="F10" s="271"/>
      <c r="G10" s="271"/>
      <c r="H10" s="271"/>
      <c r="I10" s="271"/>
      <c r="J10" s="270"/>
      <c r="K10" s="270"/>
      <c r="L10" s="270"/>
      <c r="M10" s="270"/>
      <c r="N10" s="270"/>
      <c r="O10" s="270"/>
      <c r="P10" s="270"/>
      <c r="Q10" s="270"/>
      <c r="R10" s="270"/>
    </row>
    <row r="11" spans="1:18" ht="27.75" customHeight="1"/>
    <row r="12" spans="1:18" ht="27.75" customHeight="1"/>
    <row r="13" spans="1:18" ht="27.75" customHeight="1"/>
    <row r="14" spans="1:18" ht="30" customHeight="1"/>
    <row r="15" spans="1:18" ht="27.75" customHeight="1"/>
    <row r="16" spans="1:18" ht="27.75" customHeight="1"/>
    <row r="17" spans="7:18" ht="27.75" customHeight="1"/>
    <row r="18" spans="7:18" s="21" customFormat="1" ht="27.75" customHeight="1">
      <c r="G18" s="20"/>
      <c r="H18"/>
      <c r="I18"/>
      <c r="P18" s="20"/>
      <c r="Q18"/>
      <c r="R18"/>
    </row>
    <row r="19" spans="7:18" s="21" customFormat="1" ht="27.75" customHeight="1">
      <c r="G19" s="20"/>
      <c r="H19"/>
      <c r="I19"/>
      <c r="P19" s="20"/>
      <c r="Q19"/>
      <c r="R19"/>
    </row>
    <row r="20" spans="7:18" s="21" customFormat="1" ht="27.75" customHeight="1">
      <c r="G20" s="20"/>
      <c r="H20"/>
      <c r="I20"/>
      <c r="P20" s="20"/>
      <c r="Q20"/>
      <c r="R20"/>
    </row>
    <row r="21" spans="7:18" s="21" customFormat="1" ht="30" customHeight="1">
      <c r="G21" s="20"/>
      <c r="H21"/>
      <c r="I21"/>
      <c r="P21" s="20"/>
      <c r="Q21"/>
      <c r="R21"/>
    </row>
    <row r="22" spans="7:18" s="21" customFormat="1" ht="27.75" customHeight="1">
      <c r="G22" s="20"/>
      <c r="H22"/>
      <c r="I22"/>
      <c r="P22" s="20"/>
      <c r="Q22"/>
      <c r="R22"/>
    </row>
  </sheetData>
  <mergeCells count="4">
    <mergeCell ref="C5:G7"/>
    <mergeCell ref="A8:I10"/>
    <mergeCell ref="L5:P7"/>
    <mergeCell ref="J8:R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L16"/>
  <sheetViews>
    <sheetView view="pageBreakPreview" zoomScale="40" zoomScaleSheetLayoutView="40" workbookViewId="0">
      <selection activeCell="A8" sqref="A8:I10"/>
    </sheetView>
  </sheetViews>
  <sheetFormatPr defaultRowHeight="19.5"/>
  <cols>
    <col min="1" max="1" width="17.5" style="1" customWidth="1"/>
    <col min="2" max="2" width="38.5" style="1" customWidth="1"/>
    <col min="3" max="6" width="38.5" style="2" customWidth="1"/>
    <col min="7" max="12" width="34.875" style="2" customWidth="1"/>
  </cols>
  <sheetData>
    <row r="1" spans="1:12" ht="165.75" customHeight="1">
      <c r="A1" s="273" t="s">
        <v>123</v>
      </c>
      <c r="B1" s="273"/>
      <c r="C1" s="273"/>
      <c r="D1" s="273"/>
      <c r="E1" s="273"/>
      <c r="F1" s="273"/>
      <c r="G1" s="274" t="s">
        <v>174</v>
      </c>
      <c r="H1" s="274"/>
      <c r="I1" s="274"/>
      <c r="J1" s="274"/>
      <c r="K1" s="274"/>
      <c r="L1" s="274"/>
    </row>
    <row r="2" spans="1:12" ht="39.950000000000003" customHeight="1">
      <c r="A2" s="317" t="s">
        <v>173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</row>
    <row r="3" spans="1:12" ht="195" customHeight="1">
      <c r="A3" s="37" t="s">
        <v>125</v>
      </c>
      <c r="B3" s="42" t="s">
        <v>121</v>
      </c>
      <c r="C3" s="43" t="s">
        <v>163</v>
      </c>
      <c r="D3" s="44" t="s">
        <v>164</v>
      </c>
      <c r="E3" s="44" t="s">
        <v>165</v>
      </c>
      <c r="F3" s="44" t="s">
        <v>166</v>
      </c>
      <c r="G3" s="44" t="s">
        <v>167</v>
      </c>
      <c r="H3" s="45" t="s">
        <v>168</v>
      </c>
      <c r="I3" s="46" t="s">
        <v>169</v>
      </c>
      <c r="J3" s="46" t="s">
        <v>170</v>
      </c>
      <c r="K3" s="46" t="s">
        <v>171</v>
      </c>
      <c r="L3" s="45" t="s">
        <v>172</v>
      </c>
    </row>
    <row r="4" spans="1:12" ht="111.95" customHeight="1">
      <c r="A4" s="5" t="s">
        <v>51</v>
      </c>
      <c r="B4" s="5"/>
      <c r="C4" s="7"/>
      <c r="D4" s="7"/>
      <c r="E4" s="7"/>
      <c r="F4" s="7"/>
      <c r="G4" s="8"/>
      <c r="H4" s="7"/>
      <c r="I4" s="7"/>
      <c r="J4" s="7"/>
      <c r="K4" s="7"/>
      <c r="L4" s="7"/>
    </row>
    <row r="5" spans="1:12" ht="111.95" customHeight="1">
      <c r="A5" s="5" t="s">
        <v>52</v>
      </c>
      <c r="B5" s="5"/>
      <c r="C5" s="7"/>
      <c r="D5" s="7"/>
      <c r="E5" s="7"/>
      <c r="F5" s="7"/>
      <c r="G5" s="8"/>
      <c r="H5" s="7"/>
      <c r="I5" s="7"/>
      <c r="J5" s="7"/>
      <c r="K5" s="7"/>
      <c r="L5" s="7"/>
    </row>
    <row r="6" spans="1:12" ht="111.95" customHeight="1">
      <c r="A6" s="5" t="s">
        <v>53</v>
      </c>
      <c r="B6" s="5"/>
      <c r="C6" s="7"/>
      <c r="D6" s="7"/>
      <c r="E6" s="7"/>
      <c r="F6" s="7"/>
      <c r="G6" s="8"/>
      <c r="H6" s="7"/>
      <c r="I6" s="7"/>
      <c r="J6" s="7"/>
      <c r="K6" s="7"/>
      <c r="L6" s="7"/>
    </row>
    <row r="7" spans="1:12" ht="111.95" customHeight="1">
      <c r="A7" s="5" t="s">
        <v>54</v>
      </c>
      <c r="B7" s="5"/>
      <c r="C7" s="7"/>
      <c r="D7" s="7"/>
      <c r="E7" s="7"/>
      <c r="F7" s="7"/>
      <c r="G7" s="8"/>
      <c r="H7" s="8"/>
      <c r="I7" s="8"/>
      <c r="J7" s="8"/>
      <c r="K7" s="8"/>
      <c r="L7" s="7"/>
    </row>
    <row r="8" spans="1:12" ht="111.95" customHeight="1">
      <c r="A8" s="5" t="s">
        <v>55</v>
      </c>
      <c r="B8" s="5"/>
      <c r="C8" s="7"/>
      <c r="D8" s="7"/>
      <c r="E8" s="7"/>
      <c r="F8" s="7"/>
      <c r="G8" s="8"/>
      <c r="H8" s="8"/>
      <c r="I8" s="8"/>
      <c r="J8" s="8"/>
      <c r="K8" s="8"/>
      <c r="L8" s="7"/>
    </row>
    <row r="9" spans="1:12" ht="111.95" customHeight="1">
      <c r="A9" s="5" t="s">
        <v>56</v>
      </c>
      <c r="B9" s="5"/>
      <c r="C9" s="7"/>
      <c r="D9" s="7"/>
      <c r="E9" s="7"/>
      <c r="F9" s="7"/>
      <c r="G9" s="7"/>
      <c r="H9" s="8"/>
      <c r="I9" s="8"/>
      <c r="J9" s="8"/>
      <c r="K9" s="8"/>
      <c r="L9" s="7"/>
    </row>
    <row r="10" spans="1:12" ht="111.95" customHeight="1">
      <c r="A10" s="5" t="s">
        <v>57</v>
      </c>
      <c r="B10" s="5"/>
      <c r="C10" s="7"/>
      <c r="D10" s="7"/>
      <c r="E10" s="7"/>
      <c r="F10" s="7"/>
      <c r="G10" s="7"/>
      <c r="H10" s="8"/>
      <c r="I10" s="8"/>
      <c r="J10" s="8"/>
      <c r="K10" s="8"/>
      <c r="L10" s="7"/>
    </row>
    <row r="11" spans="1:12" ht="111.95" customHeight="1">
      <c r="A11" s="5" t="s">
        <v>58</v>
      </c>
      <c r="B11" s="5"/>
      <c r="C11" s="7"/>
      <c r="D11" s="7"/>
      <c r="E11" s="7"/>
      <c r="F11" s="7"/>
      <c r="G11" s="7"/>
      <c r="H11" s="8"/>
      <c r="I11" s="8"/>
      <c r="J11" s="8"/>
      <c r="K11" s="8"/>
      <c r="L11" s="7"/>
    </row>
    <row r="12" spans="1:12" ht="111.95" customHeight="1">
      <c r="A12" s="5" t="s">
        <v>59</v>
      </c>
      <c r="B12" s="5"/>
      <c r="C12" s="7"/>
      <c r="D12" s="7"/>
      <c r="E12" s="7"/>
      <c r="F12" s="7"/>
      <c r="G12" s="7"/>
      <c r="H12" s="8"/>
      <c r="I12" s="8"/>
      <c r="J12" s="8"/>
      <c r="K12" s="8"/>
      <c r="L12" s="7"/>
    </row>
    <row r="13" spans="1:12" ht="111.95" customHeight="1">
      <c r="A13" s="5" t="s">
        <v>60</v>
      </c>
      <c r="B13" s="5"/>
      <c r="C13" s="7"/>
      <c r="D13" s="7"/>
      <c r="E13" s="7"/>
      <c r="F13" s="7"/>
      <c r="G13" s="7"/>
      <c r="H13" s="8"/>
      <c r="I13" s="8"/>
      <c r="J13" s="8"/>
      <c r="K13" s="8"/>
      <c r="L13" s="8"/>
    </row>
    <row r="14" spans="1:12" ht="111.95" customHeight="1">
      <c r="A14" s="5" t="s">
        <v>61</v>
      </c>
      <c r="B14" s="5"/>
      <c r="C14" s="7"/>
      <c r="D14" s="7"/>
      <c r="E14" s="7"/>
      <c r="F14" s="7"/>
      <c r="G14" s="7"/>
      <c r="H14" s="8"/>
      <c r="I14" s="8"/>
      <c r="J14" s="8"/>
      <c r="K14" s="8"/>
      <c r="L14" s="8"/>
    </row>
    <row r="15" spans="1:12" ht="111.95" customHeight="1">
      <c r="A15" s="5" t="s">
        <v>62</v>
      </c>
      <c r="B15" s="5"/>
      <c r="C15" s="7"/>
      <c r="D15" s="7"/>
      <c r="E15" s="7"/>
      <c r="F15" s="7"/>
      <c r="G15" s="7"/>
      <c r="H15" s="8"/>
      <c r="I15" s="8"/>
      <c r="J15" s="8"/>
      <c r="K15" s="8"/>
      <c r="L15" s="8"/>
    </row>
    <row r="16" spans="1:12" ht="111.95" customHeight="1">
      <c r="A16" s="23" t="s">
        <v>64</v>
      </c>
      <c r="B16" s="27">
        <f>SUM(B4:B15)</f>
        <v>0</v>
      </c>
      <c r="C16" s="27">
        <f t="shared" ref="C16:L16" si="0">SUM(C4:C15)</f>
        <v>0</v>
      </c>
      <c r="D16" s="27">
        <f t="shared" si="0"/>
        <v>0</v>
      </c>
      <c r="E16" s="27">
        <f t="shared" si="0"/>
        <v>0</v>
      </c>
      <c r="F16" s="27">
        <f t="shared" si="0"/>
        <v>0</v>
      </c>
      <c r="G16" s="27">
        <f t="shared" si="0"/>
        <v>0</v>
      </c>
      <c r="H16" s="27">
        <f t="shared" si="0"/>
        <v>0</v>
      </c>
      <c r="I16" s="27">
        <f t="shared" si="0"/>
        <v>0</v>
      </c>
      <c r="J16" s="27">
        <f t="shared" si="0"/>
        <v>0</v>
      </c>
      <c r="K16" s="27"/>
      <c r="L16" s="27">
        <f t="shared" si="0"/>
        <v>0</v>
      </c>
    </row>
  </sheetData>
  <mergeCells count="3">
    <mergeCell ref="A1:F1"/>
    <mergeCell ref="G1:L1"/>
    <mergeCell ref="A2:L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pageOrder="overThenDown" orientation="portrait" useFirstPageNumber="1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E16"/>
  <sheetViews>
    <sheetView view="pageBreakPreview" zoomScale="40" zoomScaleSheetLayoutView="40" workbookViewId="0">
      <selection activeCell="A8" sqref="A8:I10"/>
    </sheetView>
  </sheetViews>
  <sheetFormatPr defaultRowHeight="19.5"/>
  <cols>
    <col min="1" max="1" width="17.5" style="1" customWidth="1"/>
    <col min="2" max="2" width="47.875" style="1" customWidth="1"/>
    <col min="3" max="5" width="47.875" style="2" customWidth="1"/>
  </cols>
  <sheetData>
    <row r="1" spans="1:5" ht="165.75" customHeight="1">
      <c r="A1" s="309" t="s">
        <v>178</v>
      </c>
      <c r="B1" s="309"/>
      <c r="C1" s="309"/>
      <c r="D1" s="309"/>
      <c r="E1" s="309"/>
    </row>
    <row r="2" spans="1:5" ht="39.950000000000003" customHeight="1">
      <c r="A2" s="317" t="s">
        <v>173</v>
      </c>
      <c r="B2" s="317"/>
      <c r="C2" s="317"/>
      <c r="D2" s="317"/>
      <c r="E2" s="317"/>
    </row>
    <row r="3" spans="1:5" ht="195" customHeight="1">
      <c r="A3" s="37" t="s">
        <v>125</v>
      </c>
      <c r="B3" s="42" t="s">
        <v>121</v>
      </c>
      <c r="C3" s="43" t="s">
        <v>175</v>
      </c>
      <c r="D3" s="44" t="s">
        <v>176</v>
      </c>
      <c r="E3" s="44" t="s">
        <v>177</v>
      </c>
    </row>
    <row r="4" spans="1:5" ht="111.95" customHeight="1">
      <c r="A4" s="5" t="s">
        <v>51</v>
      </c>
      <c r="B4" s="5"/>
      <c r="C4" s="7"/>
      <c r="D4" s="7"/>
      <c r="E4" s="7"/>
    </row>
    <row r="5" spans="1:5" ht="111.95" customHeight="1">
      <c r="A5" s="5" t="s">
        <v>52</v>
      </c>
      <c r="B5" s="5"/>
      <c r="C5" s="7"/>
      <c r="D5" s="7"/>
      <c r="E5" s="7"/>
    </row>
    <row r="6" spans="1:5" ht="111.95" customHeight="1">
      <c r="A6" s="5" t="s">
        <v>53</v>
      </c>
      <c r="B6" s="5"/>
      <c r="C6" s="7"/>
      <c r="D6" s="7"/>
      <c r="E6" s="7"/>
    </row>
    <row r="7" spans="1:5" ht="111.95" customHeight="1">
      <c r="A7" s="5" t="s">
        <v>54</v>
      </c>
      <c r="B7" s="5"/>
      <c r="C7" s="7"/>
      <c r="D7" s="7"/>
      <c r="E7" s="7"/>
    </row>
    <row r="8" spans="1:5" ht="111.95" customHeight="1">
      <c r="A8" s="5" t="s">
        <v>55</v>
      </c>
      <c r="B8" s="5"/>
      <c r="C8" s="7"/>
      <c r="D8" s="7"/>
      <c r="E8" s="7"/>
    </row>
    <row r="9" spans="1:5" ht="111.95" customHeight="1">
      <c r="A9" s="5" t="s">
        <v>56</v>
      </c>
      <c r="B9" s="5"/>
      <c r="C9" s="7"/>
      <c r="D9" s="7"/>
      <c r="E9" s="7"/>
    </row>
    <row r="10" spans="1:5" ht="111.95" customHeight="1">
      <c r="A10" s="5" t="s">
        <v>57</v>
      </c>
      <c r="B10" s="5"/>
      <c r="C10" s="7"/>
      <c r="D10" s="7"/>
      <c r="E10" s="7"/>
    </row>
    <row r="11" spans="1:5" ht="111.95" customHeight="1">
      <c r="A11" s="5" t="s">
        <v>58</v>
      </c>
      <c r="B11" s="5"/>
      <c r="C11" s="7"/>
      <c r="D11" s="7"/>
      <c r="E11" s="7"/>
    </row>
    <row r="12" spans="1:5" ht="111.95" customHeight="1">
      <c r="A12" s="5" t="s">
        <v>59</v>
      </c>
      <c r="B12" s="5"/>
      <c r="C12" s="7"/>
      <c r="D12" s="7"/>
      <c r="E12" s="7"/>
    </row>
    <row r="13" spans="1:5" ht="111.95" customHeight="1">
      <c r="A13" s="5" t="s">
        <v>60</v>
      </c>
      <c r="B13" s="5"/>
      <c r="C13" s="7"/>
      <c r="D13" s="7"/>
      <c r="E13" s="7"/>
    </row>
    <row r="14" spans="1:5" ht="111.95" customHeight="1">
      <c r="A14" s="5" t="s">
        <v>61</v>
      </c>
      <c r="B14" s="5"/>
      <c r="C14" s="7"/>
      <c r="D14" s="7"/>
      <c r="E14" s="7"/>
    </row>
    <row r="15" spans="1:5" ht="111.95" customHeight="1">
      <c r="A15" s="5" t="s">
        <v>62</v>
      </c>
      <c r="B15" s="5"/>
      <c r="C15" s="7"/>
      <c r="D15" s="7"/>
      <c r="E15" s="7"/>
    </row>
    <row r="16" spans="1:5" ht="111.95" customHeight="1">
      <c r="A16" s="23" t="s">
        <v>64</v>
      </c>
      <c r="B16" s="27">
        <f>SUM(B4:B15)</f>
        <v>0</v>
      </c>
      <c r="C16" s="27">
        <f t="shared" ref="C16:E16" si="0">SUM(C4:C15)</f>
        <v>0</v>
      </c>
      <c r="D16" s="27">
        <f t="shared" si="0"/>
        <v>0</v>
      </c>
      <c r="E16" s="27">
        <f t="shared" si="0"/>
        <v>0</v>
      </c>
    </row>
  </sheetData>
  <mergeCells count="2">
    <mergeCell ref="A1:E1"/>
    <mergeCell ref="A2:E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pageOrder="overThenDown" orientation="portrait" useFirstPageNumber="1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5:O22"/>
  <sheetViews>
    <sheetView view="pageBreakPreview" zoomScale="85" zoomScaleSheetLayoutView="85" workbookViewId="0">
      <selection activeCell="A8" sqref="A8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69"/>
      <c r="D5" s="269"/>
      <c r="E5" s="269"/>
      <c r="F5" s="269"/>
      <c r="G5" s="269"/>
    </row>
    <row r="6" spans="1:9">
      <c r="C6" s="269"/>
      <c r="D6" s="269"/>
      <c r="E6" s="269"/>
      <c r="F6" s="269"/>
      <c r="G6" s="269"/>
    </row>
    <row r="7" spans="1:9">
      <c r="C7" s="269"/>
      <c r="D7" s="269"/>
      <c r="E7" s="269"/>
      <c r="F7" s="269"/>
      <c r="G7" s="269"/>
    </row>
    <row r="8" spans="1:9" ht="21" customHeight="1">
      <c r="A8" s="270" t="s">
        <v>321</v>
      </c>
      <c r="B8" s="270"/>
      <c r="C8" s="270"/>
      <c r="D8" s="270"/>
      <c r="E8" s="270"/>
      <c r="F8" s="270"/>
      <c r="G8" s="270"/>
      <c r="H8" s="270"/>
      <c r="I8" s="270"/>
    </row>
    <row r="9" spans="1:9" ht="20.25" customHeight="1">
      <c r="A9" s="270"/>
      <c r="B9" s="270"/>
      <c r="C9" s="270"/>
      <c r="D9" s="270"/>
      <c r="E9" s="270"/>
      <c r="F9" s="270"/>
      <c r="G9" s="270"/>
      <c r="H9" s="270"/>
      <c r="I9" s="270"/>
    </row>
    <row r="10" spans="1:9" ht="30" customHeight="1">
      <c r="A10" s="270"/>
      <c r="B10" s="270"/>
      <c r="C10" s="270"/>
      <c r="D10" s="270"/>
      <c r="E10" s="270"/>
      <c r="F10" s="270"/>
      <c r="G10" s="270"/>
      <c r="H10" s="270"/>
      <c r="I10" s="270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15" ht="27.75" customHeight="1"/>
    <row r="18" spans="7:15" s="21" customFormat="1" ht="27.75" customHeight="1">
      <c r="G18" s="20"/>
      <c r="H18"/>
      <c r="I18"/>
    </row>
    <row r="19" spans="7:15" s="21" customFormat="1" ht="27.75" customHeight="1">
      <c r="G19" s="20"/>
      <c r="H19"/>
      <c r="I19"/>
    </row>
    <row r="20" spans="7:15" s="21" customFormat="1" ht="27.75" customHeight="1">
      <c r="G20" s="20"/>
      <c r="H20"/>
      <c r="I20"/>
    </row>
    <row r="21" spans="7:15" s="21" customFormat="1" ht="30" customHeight="1">
      <c r="G21" s="20"/>
      <c r="H21"/>
      <c r="I21"/>
      <c r="O21" s="80"/>
    </row>
    <row r="22" spans="7:15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>
    <tabColor rgb="FFFFC000"/>
  </sheetPr>
  <dimension ref="A1:V17"/>
  <sheetViews>
    <sheetView view="pageBreakPreview" zoomScale="40" zoomScaleSheetLayoutView="40" workbookViewId="0">
      <pane xSplit="1" ySplit="4" topLeftCell="B5" activePane="bottomRight" state="frozen"/>
      <selection activeCell="A8" sqref="A8"/>
      <selection pane="topRight" activeCell="A8" sqref="A8"/>
      <selection pane="bottomLeft" activeCell="A8" sqref="A8"/>
      <selection pane="bottomRight" activeCell="A8" sqref="A8"/>
    </sheetView>
  </sheetViews>
  <sheetFormatPr defaultRowHeight="19.5"/>
  <cols>
    <col min="1" max="1" width="17.5" style="1" customWidth="1"/>
    <col min="2" max="2" width="16.5" style="2" customWidth="1"/>
    <col min="3" max="4" width="23.875" style="2" customWidth="1"/>
    <col min="5" max="5" width="16.5" style="2" customWidth="1"/>
    <col min="6" max="7" width="23.875" style="2" customWidth="1"/>
    <col min="8" max="8" width="16.5" style="2" customWidth="1"/>
    <col min="9" max="10" width="23.875" style="2" customWidth="1"/>
    <col min="11" max="11" width="14.875" style="2" customWidth="1"/>
    <col min="12" max="12" width="18.125" style="2" customWidth="1"/>
    <col min="13" max="13" width="19.375" style="2" customWidth="1"/>
    <col min="14" max="14" width="14.875" style="2" customWidth="1"/>
    <col min="15" max="15" width="18.125" style="2" customWidth="1"/>
    <col min="16" max="16" width="19.375" style="2" customWidth="1"/>
    <col min="17" max="17" width="14.875" style="2" customWidth="1"/>
    <col min="18" max="18" width="18.125" style="2" customWidth="1"/>
    <col min="19" max="19" width="19.375" style="2" customWidth="1"/>
    <col min="20" max="20" width="14.875" style="2" customWidth="1"/>
    <col min="21" max="21" width="18.125" style="2" customWidth="1"/>
    <col min="22" max="22" width="19.375" style="2" customWidth="1"/>
  </cols>
  <sheetData>
    <row r="1" spans="1:22" ht="165.75" customHeight="1">
      <c r="A1" s="273" t="s">
        <v>563</v>
      </c>
      <c r="B1" s="273"/>
      <c r="C1" s="273"/>
      <c r="D1" s="273"/>
      <c r="E1" s="273"/>
      <c r="F1" s="273"/>
      <c r="G1" s="273"/>
      <c r="H1" s="273"/>
      <c r="I1" s="273"/>
      <c r="J1" s="273"/>
      <c r="K1" s="274" t="s">
        <v>183</v>
      </c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</row>
    <row r="2" spans="1:22" ht="39.950000000000003" customHeight="1">
      <c r="A2" s="272" t="s">
        <v>179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</row>
    <row r="3" spans="1:22" ht="97.5" customHeight="1">
      <c r="A3" s="295" t="s">
        <v>18</v>
      </c>
      <c r="B3" s="281" t="s">
        <v>0</v>
      </c>
      <c r="C3" s="281"/>
      <c r="D3" s="281"/>
      <c r="E3" s="278" t="s">
        <v>105</v>
      </c>
      <c r="F3" s="279"/>
      <c r="G3" s="279"/>
      <c r="H3" s="278" t="s">
        <v>81</v>
      </c>
      <c r="I3" s="279"/>
      <c r="J3" s="279"/>
      <c r="K3" s="278" t="s">
        <v>108</v>
      </c>
      <c r="L3" s="279"/>
      <c r="M3" s="279"/>
      <c r="N3" s="278" t="s">
        <v>180</v>
      </c>
      <c r="O3" s="279"/>
      <c r="P3" s="279"/>
      <c r="Q3" s="278" t="s">
        <v>77</v>
      </c>
      <c r="R3" s="279"/>
      <c r="S3" s="279"/>
      <c r="T3" s="278" t="s">
        <v>91</v>
      </c>
      <c r="U3" s="279"/>
      <c r="V3" s="279"/>
    </row>
    <row r="4" spans="1:22" ht="97.5" customHeight="1">
      <c r="A4" s="296"/>
      <c r="B4" s="36" t="s">
        <v>181</v>
      </c>
      <c r="C4" s="36" t="s">
        <v>182</v>
      </c>
      <c r="D4" s="36" t="s">
        <v>82</v>
      </c>
      <c r="E4" s="36" t="s">
        <v>181</v>
      </c>
      <c r="F4" s="36" t="s">
        <v>182</v>
      </c>
      <c r="G4" s="36" t="s">
        <v>82</v>
      </c>
      <c r="H4" s="36" t="s">
        <v>181</v>
      </c>
      <c r="I4" s="36" t="s">
        <v>182</v>
      </c>
      <c r="J4" s="36" t="s">
        <v>82</v>
      </c>
      <c r="K4" s="36" t="s">
        <v>181</v>
      </c>
      <c r="L4" s="36" t="s">
        <v>182</v>
      </c>
      <c r="M4" s="36" t="s">
        <v>82</v>
      </c>
      <c r="N4" s="36" t="s">
        <v>181</v>
      </c>
      <c r="O4" s="36" t="s">
        <v>182</v>
      </c>
      <c r="P4" s="36" t="s">
        <v>82</v>
      </c>
      <c r="Q4" s="36" t="s">
        <v>181</v>
      </c>
      <c r="R4" s="36" t="s">
        <v>182</v>
      </c>
      <c r="S4" s="36" t="s">
        <v>82</v>
      </c>
      <c r="T4" s="36" t="s">
        <v>181</v>
      </c>
      <c r="U4" s="36" t="s">
        <v>182</v>
      </c>
      <c r="V4" s="36" t="s">
        <v>82</v>
      </c>
    </row>
    <row r="5" spans="1:22" ht="111.95" customHeight="1">
      <c r="A5" s="5" t="s">
        <v>51</v>
      </c>
      <c r="B5" s="7">
        <v>279</v>
      </c>
      <c r="C5" s="7">
        <v>35891</v>
      </c>
      <c r="D5" s="7">
        <v>28979</v>
      </c>
      <c r="E5" s="7">
        <v>217</v>
      </c>
      <c r="F5" s="7">
        <v>14019</v>
      </c>
      <c r="G5" s="7">
        <v>14065</v>
      </c>
      <c r="H5" s="7">
        <v>34</v>
      </c>
      <c r="I5" s="7">
        <v>7738</v>
      </c>
      <c r="J5" s="7">
        <v>5549</v>
      </c>
      <c r="K5" s="7">
        <v>8</v>
      </c>
      <c r="L5" s="7">
        <v>1196</v>
      </c>
      <c r="M5" s="7">
        <v>938</v>
      </c>
      <c r="N5" s="7">
        <v>0</v>
      </c>
      <c r="O5" s="7">
        <v>486</v>
      </c>
      <c r="P5" s="7">
        <v>294</v>
      </c>
      <c r="Q5" s="7">
        <v>0</v>
      </c>
      <c r="R5" s="7">
        <v>6</v>
      </c>
      <c r="S5" s="7">
        <v>4</v>
      </c>
      <c r="T5" s="7">
        <v>21</v>
      </c>
      <c r="U5" s="7">
        <v>11447</v>
      </c>
      <c r="V5" s="7">
        <v>8130</v>
      </c>
    </row>
    <row r="6" spans="1:22" ht="111.95" customHeight="1">
      <c r="A6" s="5" t="s">
        <v>52</v>
      </c>
      <c r="B6" s="7">
        <v>48</v>
      </c>
      <c r="C6" s="7">
        <v>33491</v>
      </c>
      <c r="D6" s="7">
        <v>21647</v>
      </c>
      <c r="E6" s="7">
        <v>15</v>
      </c>
      <c r="F6" s="7">
        <v>12965</v>
      </c>
      <c r="G6" s="7">
        <v>8223</v>
      </c>
      <c r="H6" s="7">
        <v>4</v>
      </c>
      <c r="I6" s="7">
        <v>7888</v>
      </c>
      <c r="J6" s="7">
        <v>4868</v>
      </c>
      <c r="K6" s="7">
        <v>16</v>
      </c>
      <c r="L6" s="7">
        <v>1261</v>
      </c>
      <c r="M6" s="7">
        <v>1179</v>
      </c>
      <c r="N6" s="7">
        <v>0</v>
      </c>
      <c r="O6" s="7">
        <v>414</v>
      </c>
      <c r="P6" s="7">
        <v>250</v>
      </c>
      <c r="Q6" s="7">
        <v>0</v>
      </c>
      <c r="R6" s="7">
        <v>6</v>
      </c>
      <c r="S6" s="7">
        <v>3</v>
      </c>
      <c r="T6" s="7">
        <v>13</v>
      </c>
      <c r="U6" s="7">
        <v>10458</v>
      </c>
      <c r="V6" s="7">
        <v>7123</v>
      </c>
    </row>
    <row r="7" spans="1:22" ht="111.95" customHeight="1">
      <c r="A7" s="5" t="s">
        <v>53</v>
      </c>
      <c r="B7" s="7">
        <v>87</v>
      </c>
      <c r="C7" s="7">
        <v>32352</v>
      </c>
      <c r="D7" s="7">
        <v>21607</v>
      </c>
      <c r="E7" s="7">
        <v>22</v>
      </c>
      <c r="F7" s="7">
        <v>11944</v>
      </c>
      <c r="G7" s="7">
        <v>7797</v>
      </c>
      <c r="H7" s="7">
        <v>3</v>
      </c>
      <c r="I7" s="7">
        <v>7787</v>
      </c>
      <c r="J7" s="7">
        <v>4791</v>
      </c>
      <c r="K7" s="7">
        <v>46</v>
      </c>
      <c r="L7" s="7">
        <v>1337</v>
      </c>
      <c r="M7" s="7">
        <v>1988</v>
      </c>
      <c r="N7" s="7">
        <v>0</v>
      </c>
      <c r="O7" s="7">
        <v>427</v>
      </c>
      <c r="P7" s="7">
        <v>264</v>
      </c>
      <c r="Q7" s="7">
        <v>0</v>
      </c>
      <c r="R7" s="7">
        <v>6</v>
      </c>
      <c r="S7" s="7">
        <v>4</v>
      </c>
      <c r="T7" s="7">
        <v>16</v>
      </c>
      <c r="U7" s="7">
        <v>10350</v>
      </c>
      <c r="V7" s="7">
        <v>6762</v>
      </c>
    </row>
    <row r="8" spans="1:22" ht="111.95" customHeight="1">
      <c r="A8" s="5" t="s">
        <v>54</v>
      </c>
      <c r="B8" s="7">
        <v>103</v>
      </c>
      <c r="C8" s="7">
        <v>28702</v>
      </c>
      <c r="D8" s="7">
        <v>19691</v>
      </c>
      <c r="E8" s="7">
        <v>4</v>
      </c>
      <c r="F8" s="7">
        <v>10150</v>
      </c>
      <c r="G8" s="7">
        <v>6241</v>
      </c>
      <c r="H8" s="7">
        <v>38</v>
      </c>
      <c r="I8" s="7">
        <v>7217</v>
      </c>
      <c r="J8" s="7">
        <v>5344</v>
      </c>
      <c r="K8" s="7">
        <v>10</v>
      </c>
      <c r="L8" s="7">
        <v>1425</v>
      </c>
      <c r="M8" s="7">
        <v>1126</v>
      </c>
      <c r="N8" s="8">
        <v>0</v>
      </c>
      <c r="O8" s="8">
        <v>390</v>
      </c>
      <c r="P8" s="7">
        <v>236</v>
      </c>
      <c r="Q8" s="7">
        <v>0</v>
      </c>
      <c r="R8" s="7">
        <v>6</v>
      </c>
      <c r="S8" s="7">
        <v>4</v>
      </c>
      <c r="T8" s="7">
        <v>51</v>
      </c>
      <c r="U8" s="7">
        <v>9416</v>
      </c>
      <c r="V8" s="7">
        <v>6741</v>
      </c>
    </row>
    <row r="9" spans="1:22" ht="111.95" customHeight="1">
      <c r="A9" s="5" t="s">
        <v>55</v>
      </c>
      <c r="B9" s="7">
        <v>48</v>
      </c>
      <c r="C9" s="7">
        <v>20929</v>
      </c>
      <c r="D9" s="7">
        <v>13693</v>
      </c>
      <c r="E9" s="7">
        <v>21</v>
      </c>
      <c r="F9" s="7">
        <v>6068</v>
      </c>
      <c r="G9" s="7">
        <v>4217</v>
      </c>
      <c r="H9" s="7">
        <v>0</v>
      </c>
      <c r="I9" s="7">
        <v>5540</v>
      </c>
      <c r="J9" s="7">
        <v>3350</v>
      </c>
      <c r="K9" s="7">
        <v>23</v>
      </c>
      <c r="L9" s="7">
        <v>1215</v>
      </c>
      <c r="M9" s="7">
        <v>1337</v>
      </c>
      <c r="N9" s="8">
        <v>0</v>
      </c>
      <c r="O9" s="8">
        <v>29</v>
      </c>
      <c r="P9" s="7">
        <v>28</v>
      </c>
      <c r="Q9" s="7">
        <v>0</v>
      </c>
      <c r="R9" s="7">
        <v>6</v>
      </c>
      <c r="S9" s="7">
        <v>4</v>
      </c>
      <c r="T9" s="7">
        <v>3</v>
      </c>
      <c r="U9" s="7">
        <v>8571</v>
      </c>
      <c r="V9" s="7">
        <v>4757</v>
      </c>
    </row>
    <row r="10" spans="1:22" ht="111.95" customHeight="1">
      <c r="A10" s="5" t="s">
        <v>56</v>
      </c>
      <c r="B10" s="7">
        <v>53</v>
      </c>
      <c r="C10" s="7">
        <v>15974</v>
      </c>
      <c r="D10" s="7">
        <v>11249</v>
      </c>
      <c r="E10" s="7">
        <v>11</v>
      </c>
      <c r="F10" s="7">
        <v>3196</v>
      </c>
      <c r="G10" s="7">
        <v>2212</v>
      </c>
      <c r="H10" s="7">
        <v>27</v>
      </c>
      <c r="I10" s="7">
        <v>4635</v>
      </c>
      <c r="J10" s="7">
        <v>3489</v>
      </c>
      <c r="K10" s="7">
        <v>2</v>
      </c>
      <c r="L10" s="7">
        <v>795</v>
      </c>
      <c r="M10" s="7">
        <v>539</v>
      </c>
      <c r="N10" s="8">
        <v>0</v>
      </c>
      <c r="O10" s="8">
        <v>730</v>
      </c>
      <c r="P10" s="7">
        <v>441</v>
      </c>
      <c r="Q10" s="7">
        <v>0</v>
      </c>
      <c r="R10" s="7">
        <v>6</v>
      </c>
      <c r="S10" s="7">
        <v>4</v>
      </c>
      <c r="T10" s="7">
        <v>14</v>
      </c>
      <c r="U10" s="7">
        <v>6611</v>
      </c>
      <c r="V10" s="7">
        <v>4565</v>
      </c>
    </row>
    <row r="11" spans="1:22" ht="111.95" customHeight="1">
      <c r="A11" s="5" t="s">
        <v>57</v>
      </c>
      <c r="B11" s="7">
        <v>159</v>
      </c>
      <c r="C11" s="7">
        <v>14199</v>
      </c>
      <c r="D11" s="7">
        <v>12039</v>
      </c>
      <c r="E11" s="7">
        <v>98</v>
      </c>
      <c r="F11" s="7">
        <v>2173</v>
      </c>
      <c r="G11" s="7">
        <v>3851</v>
      </c>
      <c r="H11" s="7">
        <v>4</v>
      </c>
      <c r="I11" s="7">
        <v>4254</v>
      </c>
      <c r="J11" s="7">
        <v>2683</v>
      </c>
      <c r="K11" s="7">
        <v>22</v>
      </c>
      <c r="L11" s="7">
        <v>86</v>
      </c>
      <c r="M11" s="7">
        <v>614</v>
      </c>
      <c r="N11" s="8">
        <v>0</v>
      </c>
      <c r="O11" s="8">
        <v>374</v>
      </c>
      <c r="P11" s="8">
        <v>226</v>
      </c>
      <c r="Q11" s="7">
        <v>0</v>
      </c>
      <c r="R11" s="7">
        <v>6</v>
      </c>
      <c r="S11" s="7">
        <v>4</v>
      </c>
      <c r="T11" s="7">
        <v>35</v>
      </c>
      <c r="U11" s="7">
        <v>7306</v>
      </c>
      <c r="V11" s="7">
        <v>4661</v>
      </c>
    </row>
    <row r="12" spans="1:22" ht="111.95" customHeight="1">
      <c r="A12" s="5" t="s">
        <v>58</v>
      </c>
      <c r="B12" s="7">
        <v>261</v>
      </c>
      <c r="C12" s="7">
        <v>15496</v>
      </c>
      <c r="D12" s="7">
        <v>16335</v>
      </c>
      <c r="E12" s="7">
        <v>191</v>
      </c>
      <c r="F12" s="7">
        <v>3975</v>
      </c>
      <c r="G12" s="7">
        <v>7331</v>
      </c>
      <c r="H12" s="7">
        <v>2</v>
      </c>
      <c r="I12" s="7">
        <v>3596</v>
      </c>
      <c r="J12" s="7">
        <v>2221</v>
      </c>
      <c r="K12" s="7">
        <v>32</v>
      </c>
      <c r="L12" s="7">
        <v>85</v>
      </c>
      <c r="M12" s="7">
        <v>885</v>
      </c>
      <c r="N12" s="8">
        <v>0</v>
      </c>
      <c r="O12" s="8">
        <v>373</v>
      </c>
      <c r="P12" s="8">
        <v>225</v>
      </c>
      <c r="Q12" s="7">
        <v>0</v>
      </c>
      <c r="R12" s="7">
        <v>6</v>
      </c>
      <c r="S12" s="7">
        <v>4</v>
      </c>
      <c r="T12" s="7">
        <v>36</v>
      </c>
      <c r="U12" s="7">
        <v>7360</v>
      </c>
      <c r="V12" s="7">
        <v>5669</v>
      </c>
    </row>
    <row r="13" spans="1:22" ht="111.95" customHeight="1">
      <c r="A13" s="5" t="s">
        <v>59</v>
      </c>
      <c r="B13" s="7">
        <v>245</v>
      </c>
      <c r="C13" s="7">
        <v>13925</v>
      </c>
      <c r="D13" s="7">
        <v>14489</v>
      </c>
      <c r="E13" s="7">
        <v>175</v>
      </c>
      <c r="F13" s="7">
        <v>4697</v>
      </c>
      <c r="G13" s="7">
        <v>7361</v>
      </c>
      <c r="H13" s="7">
        <v>10</v>
      </c>
      <c r="I13" s="7">
        <v>2565</v>
      </c>
      <c r="J13" s="7">
        <v>1812</v>
      </c>
      <c r="K13" s="7">
        <v>20</v>
      </c>
      <c r="L13" s="7">
        <v>145</v>
      </c>
      <c r="M13" s="7">
        <v>428</v>
      </c>
      <c r="N13" s="8">
        <v>0</v>
      </c>
      <c r="O13" s="8">
        <v>333</v>
      </c>
      <c r="P13" s="7">
        <v>201</v>
      </c>
      <c r="Q13" s="7">
        <v>0</v>
      </c>
      <c r="R13" s="7">
        <v>6</v>
      </c>
      <c r="S13" s="7">
        <v>4</v>
      </c>
      <c r="T13" s="7">
        <v>40</v>
      </c>
      <c r="U13" s="7">
        <v>6459</v>
      </c>
      <c r="V13" s="7">
        <v>4684</v>
      </c>
    </row>
    <row r="14" spans="1:22" ht="111.95" customHeight="1">
      <c r="A14" s="5" t="s">
        <v>60</v>
      </c>
      <c r="B14" s="7">
        <v>154</v>
      </c>
      <c r="C14" s="7">
        <v>14524</v>
      </c>
      <c r="D14" s="7">
        <v>12786</v>
      </c>
      <c r="E14" s="7">
        <v>117</v>
      </c>
      <c r="F14" s="7">
        <v>6124</v>
      </c>
      <c r="G14" s="7">
        <v>6714</v>
      </c>
      <c r="H14" s="7">
        <v>5</v>
      </c>
      <c r="I14" s="7">
        <v>1936</v>
      </c>
      <c r="J14" s="7">
        <v>1292</v>
      </c>
      <c r="K14" s="7">
        <v>1</v>
      </c>
      <c r="L14" s="7">
        <v>248</v>
      </c>
      <c r="M14" s="7">
        <v>119</v>
      </c>
      <c r="N14" s="8">
        <v>0</v>
      </c>
      <c r="O14" s="8">
        <v>319</v>
      </c>
      <c r="P14" s="7">
        <v>193</v>
      </c>
      <c r="Q14" s="7">
        <v>0</v>
      </c>
      <c r="R14" s="7">
        <v>6</v>
      </c>
      <c r="S14" s="7">
        <v>3</v>
      </c>
      <c r="T14" s="8">
        <v>31</v>
      </c>
      <c r="U14" s="8">
        <v>6387</v>
      </c>
      <c r="V14" s="7">
        <v>4702</v>
      </c>
    </row>
    <row r="15" spans="1:22" ht="111.95" customHeight="1">
      <c r="A15" s="5" t="s">
        <v>61</v>
      </c>
      <c r="B15" s="7">
        <v>385</v>
      </c>
      <c r="C15" s="7">
        <v>13058</v>
      </c>
      <c r="D15" s="7">
        <v>17614</v>
      </c>
      <c r="E15" s="7">
        <v>322</v>
      </c>
      <c r="F15" s="7">
        <v>4937</v>
      </c>
      <c r="G15" s="7">
        <v>11289</v>
      </c>
      <c r="H15" s="7">
        <v>6</v>
      </c>
      <c r="I15" s="7">
        <v>1756</v>
      </c>
      <c r="J15" s="7">
        <v>1245</v>
      </c>
      <c r="K15" s="7">
        <v>7</v>
      </c>
      <c r="L15" s="7">
        <v>280</v>
      </c>
      <c r="M15" s="7">
        <v>10</v>
      </c>
      <c r="N15" s="8">
        <v>0</v>
      </c>
      <c r="O15" s="8">
        <v>307</v>
      </c>
      <c r="P15" s="8">
        <v>185</v>
      </c>
      <c r="Q15" s="7">
        <v>0</v>
      </c>
      <c r="R15" s="7">
        <v>6</v>
      </c>
      <c r="S15" s="7">
        <v>3</v>
      </c>
      <c r="T15" s="8">
        <v>49</v>
      </c>
      <c r="U15" s="8">
        <v>6300</v>
      </c>
      <c r="V15" s="8">
        <v>4881</v>
      </c>
    </row>
    <row r="16" spans="1:22" ht="111.95" customHeight="1">
      <c r="A16" s="5" t="s">
        <v>62</v>
      </c>
      <c r="B16" s="7">
        <v>292</v>
      </c>
      <c r="C16" s="7">
        <v>19679</v>
      </c>
      <c r="D16" s="7">
        <v>19287</v>
      </c>
      <c r="E16" s="7">
        <v>270</v>
      </c>
      <c r="F16" s="7">
        <v>10780</v>
      </c>
      <c r="G16" s="7">
        <v>13501</v>
      </c>
      <c r="H16" s="7">
        <v>0</v>
      </c>
      <c r="I16" s="7">
        <v>2144</v>
      </c>
      <c r="J16" s="7">
        <v>1298</v>
      </c>
      <c r="K16" s="7">
        <v>2</v>
      </c>
      <c r="L16" s="7">
        <v>198</v>
      </c>
      <c r="M16" s="7">
        <v>102</v>
      </c>
      <c r="N16" s="8">
        <v>1</v>
      </c>
      <c r="O16" s="8">
        <v>313</v>
      </c>
      <c r="P16" s="8">
        <v>199</v>
      </c>
      <c r="Q16" s="7">
        <v>0</v>
      </c>
      <c r="R16" s="7">
        <v>7</v>
      </c>
      <c r="S16" s="7">
        <v>3</v>
      </c>
      <c r="T16" s="8">
        <v>19</v>
      </c>
      <c r="U16" s="8">
        <v>6632</v>
      </c>
      <c r="V16" s="8">
        <v>3946</v>
      </c>
    </row>
    <row r="17" spans="1:22" ht="111.95" customHeight="1">
      <c r="A17" s="23" t="s">
        <v>63</v>
      </c>
      <c r="B17" s="27">
        <f t="shared" ref="B17:V17" si="0">SUM(B5:B16)</f>
        <v>2114</v>
      </c>
      <c r="C17" s="27">
        <f t="shared" si="0"/>
        <v>258220</v>
      </c>
      <c r="D17" s="27">
        <f t="shared" si="0"/>
        <v>209416</v>
      </c>
      <c r="E17" s="27">
        <f t="shared" si="0"/>
        <v>1463</v>
      </c>
      <c r="F17" s="27">
        <f t="shared" si="0"/>
        <v>91028</v>
      </c>
      <c r="G17" s="27">
        <f t="shared" si="0"/>
        <v>92802</v>
      </c>
      <c r="H17" s="27">
        <f t="shared" si="0"/>
        <v>133</v>
      </c>
      <c r="I17" s="27">
        <f t="shared" si="0"/>
        <v>57056</v>
      </c>
      <c r="J17" s="27">
        <f t="shared" si="0"/>
        <v>37942</v>
      </c>
      <c r="K17" s="27">
        <f t="shared" si="0"/>
        <v>189</v>
      </c>
      <c r="L17" s="27">
        <f t="shared" si="0"/>
        <v>8271</v>
      </c>
      <c r="M17" s="27">
        <f t="shared" si="0"/>
        <v>9265</v>
      </c>
      <c r="N17" s="27">
        <f t="shared" si="0"/>
        <v>1</v>
      </c>
      <c r="O17" s="27">
        <f t="shared" si="0"/>
        <v>4495</v>
      </c>
      <c r="P17" s="27">
        <f t="shared" si="0"/>
        <v>2742</v>
      </c>
      <c r="Q17" s="27">
        <f t="shared" si="0"/>
        <v>0</v>
      </c>
      <c r="R17" s="27">
        <f t="shared" si="0"/>
        <v>73</v>
      </c>
      <c r="S17" s="27">
        <f t="shared" si="0"/>
        <v>44</v>
      </c>
      <c r="T17" s="27">
        <f t="shared" si="0"/>
        <v>328</v>
      </c>
      <c r="U17" s="27">
        <f t="shared" si="0"/>
        <v>97297</v>
      </c>
      <c r="V17" s="27">
        <f t="shared" si="0"/>
        <v>66621</v>
      </c>
    </row>
  </sheetData>
  <mergeCells count="11">
    <mergeCell ref="T3:V3"/>
    <mergeCell ref="A1:J1"/>
    <mergeCell ref="K1:V1"/>
    <mergeCell ref="A2:V2"/>
    <mergeCell ref="A3:A4"/>
    <mergeCell ref="B3:D3"/>
    <mergeCell ref="E3:G3"/>
    <mergeCell ref="H3:J3"/>
    <mergeCell ref="K3:M3"/>
    <mergeCell ref="N3:P3"/>
    <mergeCell ref="Q3:S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40" pageOrder="overThenDown" orientation="portrait" useFirstPageNumber="1" r:id="rId1"/>
  <headerFooter>
    <oddFooter>&amp;C&amp;30&amp;P</oddFooter>
  </headerFooter>
  <colBreaks count="1" manualBreakCount="1">
    <brk id="10" max="33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>
    <tabColor rgb="FFFFC000"/>
  </sheetPr>
  <dimension ref="A1:L31"/>
  <sheetViews>
    <sheetView view="pageBreakPreview" zoomScale="40" zoomScaleSheetLayoutView="40" workbookViewId="0">
      <pane xSplit="1" ySplit="3" topLeftCell="B4" activePane="bottomRight" state="frozen"/>
      <selection activeCell="A8" sqref="A8"/>
      <selection pane="topRight" activeCell="A8" sqref="A8"/>
      <selection pane="bottomLeft" activeCell="A8" sqref="A8"/>
      <selection pane="bottomRight" activeCell="A8" sqref="A8"/>
    </sheetView>
  </sheetViews>
  <sheetFormatPr defaultRowHeight="19.5"/>
  <cols>
    <col min="1" max="1" width="17.5" style="1" customWidth="1"/>
    <col min="2" max="8" width="27.625" style="1" customWidth="1"/>
    <col min="9" max="9" width="17.5" style="1" customWidth="1"/>
    <col min="10" max="12" width="64" style="1" customWidth="1"/>
  </cols>
  <sheetData>
    <row r="1" spans="1:12" ht="165.75" customHeight="1">
      <c r="A1" s="309" t="s">
        <v>564</v>
      </c>
      <c r="B1" s="309"/>
      <c r="C1" s="309"/>
      <c r="D1" s="309"/>
      <c r="E1" s="309"/>
      <c r="F1" s="309"/>
      <c r="G1" s="309"/>
      <c r="H1" s="309"/>
      <c r="I1" s="309" t="s">
        <v>565</v>
      </c>
      <c r="J1" s="309"/>
      <c r="K1" s="309"/>
      <c r="L1" s="309"/>
    </row>
    <row r="2" spans="1:12" ht="39.950000000000003" customHeight="1">
      <c r="A2" s="272" t="s">
        <v>173</v>
      </c>
      <c r="B2" s="272"/>
      <c r="C2" s="272"/>
      <c r="D2" s="272"/>
      <c r="E2" s="272"/>
      <c r="F2" s="272"/>
      <c r="G2" s="272"/>
      <c r="H2" s="272"/>
      <c r="I2" s="272" t="s">
        <v>190</v>
      </c>
      <c r="J2" s="272"/>
      <c r="K2" s="272"/>
      <c r="L2" s="272"/>
    </row>
    <row r="3" spans="1:12" ht="195" customHeight="1">
      <c r="A3" s="36" t="s">
        <v>125</v>
      </c>
      <c r="B3" s="36" t="s">
        <v>121</v>
      </c>
      <c r="C3" s="36" t="s">
        <v>184</v>
      </c>
      <c r="D3" s="36" t="s">
        <v>185</v>
      </c>
      <c r="E3" s="36" t="s">
        <v>186</v>
      </c>
      <c r="F3" s="36" t="s">
        <v>187</v>
      </c>
      <c r="G3" s="36" t="s">
        <v>188</v>
      </c>
      <c r="H3" s="36" t="s">
        <v>189</v>
      </c>
      <c r="I3" s="43" t="s">
        <v>125</v>
      </c>
      <c r="J3" s="43" t="s">
        <v>191</v>
      </c>
      <c r="K3" s="43" t="s">
        <v>192</v>
      </c>
      <c r="L3" s="43" t="s">
        <v>193</v>
      </c>
    </row>
    <row r="4" spans="1:12" ht="111.95" customHeight="1">
      <c r="A4" s="5" t="s">
        <v>51</v>
      </c>
      <c r="B4" s="103">
        <v>285</v>
      </c>
      <c r="C4" s="103">
        <v>181</v>
      </c>
      <c r="D4" s="103">
        <v>23</v>
      </c>
      <c r="E4" s="103">
        <v>1</v>
      </c>
      <c r="F4" s="103">
        <v>1</v>
      </c>
      <c r="G4" s="103">
        <v>0</v>
      </c>
      <c r="H4" s="103">
        <v>79</v>
      </c>
      <c r="I4" s="163" t="s">
        <v>574</v>
      </c>
      <c r="J4" s="103">
        <v>1049</v>
      </c>
      <c r="K4" s="103">
        <v>45377</v>
      </c>
      <c r="L4" s="220" t="s">
        <v>587</v>
      </c>
    </row>
    <row r="5" spans="1:12" ht="111.95" customHeight="1">
      <c r="A5" s="5" t="s">
        <v>52</v>
      </c>
      <c r="B5" s="103">
        <v>219</v>
      </c>
      <c r="C5" s="103">
        <v>146</v>
      </c>
      <c r="D5" s="103">
        <v>27</v>
      </c>
      <c r="E5" s="103">
        <v>12</v>
      </c>
      <c r="F5" s="103">
        <v>1</v>
      </c>
      <c r="G5" s="103">
        <v>0</v>
      </c>
      <c r="H5" s="103">
        <v>33</v>
      </c>
      <c r="I5" s="163" t="s">
        <v>575</v>
      </c>
      <c r="J5" s="103">
        <v>840</v>
      </c>
      <c r="K5" s="103">
        <v>37002</v>
      </c>
      <c r="L5" s="164" t="s">
        <v>346</v>
      </c>
    </row>
    <row r="6" spans="1:12" ht="111.95" customHeight="1">
      <c r="A6" s="5" t="s">
        <v>53</v>
      </c>
      <c r="B6" s="103">
        <v>298</v>
      </c>
      <c r="C6" s="103">
        <v>108</v>
      </c>
      <c r="D6" s="103">
        <v>44</v>
      </c>
      <c r="E6" s="103">
        <v>44</v>
      </c>
      <c r="F6" s="103">
        <v>1</v>
      </c>
      <c r="G6" s="103">
        <v>0</v>
      </c>
      <c r="H6" s="103">
        <v>101</v>
      </c>
      <c r="I6" s="163" t="s">
        <v>576</v>
      </c>
      <c r="J6" s="103">
        <v>1042</v>
      </c>
      <c r="K6" s="103">
        <v>45807</v>
      </c>
      <c r="L6" s="164" t="s">
        <v>346</v>
      </c>
    </row>
    <row r="7" spans="1:12" ht="111.95" customHeight="1">
      <c r="A7" s="5" t="s">
        <v>54</v>
      </c>
      <c r="B7" s="103">
        <v>441</v>
      </c>
      <c r="C7" s="103">
        <v>237</v>
      </c>
      <c r="D7" s="103">
        <v>72</v>
      </c>
      <c r="E7" s="103">
        <v>22</v>
      </c>
      <c r="F7" s="103">
        <v>1</v>
      </c>
      <c r="G7" s="103">
        <v>0</v>
      </c>
      <c r="H7" s="103">
        <v>109</v>
      </c>
      <c r="I7" s="163" t="s">
        <v>577</v>
      </c>
      <c r="J7" s="103">
        <v>445</v>
      </c>
      <c r="K7" s="103">
        <v>20131</v>
      </c>
      <c r="L7" s="164" t="s">
        <v>346</v>
      </c>
    </row>
    <row r="8" spans="1:12" ht="111.95" customHeight="1">
      <c r="A8" s="5" t="s">
        <v>55</v>
      </c>
      <c r="B8" s="103">
        <v>300</v>
      </c>
      <c r="C8" s="103">
        <v>124</v>
      </c>
      <c r="D8" s="103">
        <v>101</v>
      </c>
      <c r="E8" s="103">
        <v>15</v>
      </c>
      <c r="F8" s="103">
        <v>0</v>
      </c>
      <c r="G8" s="103">
        <v>0</v>
      </c>
      <c r="H8" s="103">
        <v>60</v>
      </c>
      <c r="I8" s="163" t="s">
        <v>578</v>
      </c>
      <c r="J8" s="103">
        <v>467</v>
      </c>
      <c r="K8" s="103">
        <v>21097</v>
      </c>
      <c r="L8" s="164" t="s">
        <v>346</v>
      </c>
    </row>
    <row r="9" spans="1:12" ht="111.95" customHeight="1">
      <c r="A9" s="5" t="s">
        <v>56</v>
      </c>
      <c r="B9" s="103">
        <v>311</v>
      </c>
      <c r="C9" s="103">
        <v>145</v>
      </c>
      <c r="D9" s="103">
        <v>77</v>
      </c>
      <c r="E9" s="103">
        <v>53</v>
      </c>
      <c r="F9" s="103">
        <v>1</v>
      </c>
      <c r="G9" s="103">
        <v>0</v>
      </c>
      <c r="H9" s="103">
        <v>34</v>
      </c>
      <c r="I9" s="163" t="s">
        <v>579</v>
      </c>
      <c r="J9" s="103">
        <v>665</v>
      </c>
      <c r="K9" s="103">
        <v>30030</v>
      </c>
      <c r="L9" s="164" t="s">
        <v>346</v>
      </c>
    </row>
    <row r="10" spans="1:12" ht="111.95" customHeight="1">
      <c r="A10" s="5" t="s">
        <v>57</v>
      </c>
      <c r="B10" s="103">
        <v>187</v>
      </c>
      <c r="C10" s="103">
        <v>86</v>
      </c>
      <c r="D10" s="103">
        <v>50</v>
      </c>
      <c r="E10" s="103">
        <v>13</v>
      </c>
      <c r="F10" s="103">
        <v>0</v>
      </c>
      <c r="G10" s="103">
        <v>0</v>
      </c>
      <c r="H10" s="103">
        <v>39</v>
      </c>
      <c r="I10" s="163" t="s">
        <v>580</v>
      </c>
      <c r="J10" s="103">
        <v>1759</v>
      </c>
      <c r="K10" s="103">
        <v>78670</v>
      </c>
      <c r="L10" s="164" t="s">
        <v>346</v>
      </c>
    </row>
    <row r="11" spans="1:12" ht="111.95" customHeight="1">
      <c r="A11" s="5" t="s">
        <v>58</v>
      </c>
      <c r="B11" s="103">
        <v>287</v>
      </c>
      <c r="C11" s="103">
        <v>119</v>
      </c>
      <c r="D11" s="103">
        <v>44</v>
      </c>
      <c r="E11" s="103">
        <v>48</v>
      </c>
      <c r="F11" s="103">
        <v>1</v>
      </c>
      <c r="G11" s="103">
        <v>0</v>
      </c>
      <c r="H11" s="103">
        <v>74</v>
      </c>
      <c r="I11" s="163" t="s">
        <v>581</v>
      </c>
      <c r="J11" s="103">
        <v>1921</v>
      </c>
      <c r="K11" s="103">
        <v>84880</v>
      </c>
      <c r="L11" s="164" t="s">
        <v>346</v>
      </c>
    </row>
    <row r="12" spans="1:12" ht="111.95" customHeight="1">
      <c r="A12" s="5" t="s">
        <v>59</v>
      </c>
      <c r="B12" s="103">
        <v>337</v>
      </c>
      <c r="C12" s="103">
        <v>169</v>
      </c>
      <c r="D12" s="103">
        <v>44</v>
      </c>
      <c r="E12" s="103">
        <v>21</v>
      </c>
      <c r="F12" s="103">
        <v>1</v>
      </c>
      <c r="G12" s="103">
        <v>0</v>
      </c>
      <c r="H12" s="103">
        <v>101</v>
      </c>
      <c r="I12" s="163" t="s">
        <v>582</v>
      </c>
      <c r="J12" s="103">
        <v>1606</v>
      </c>
      <c r="K12" s="103">
        <v>71534</v>
      </c>
      <c r="L12" s="164" t="s">
        <v>346</v>
      </c>
    </row>
    <row r="13" spans="1:12" ht="111.95" customHeight="1">
      <c r="A13" s="5" t="s">
        <v>60</v>
      </c>
      <c r="B13" s="103">
        <v>340</v>
      </c>
      <c r="C13" s="103">
        <v>246</v>
      </c>
      <c r="D13" s="103">
        <v>43</v>
      </c>
      <c r="E13" s="103">
        <v>4</v>
      </c>
      <c r="F13" s="103">
        <v>0</v>
      </c>
      <c r="G13" s="103">
        <v>0</v>
      </c>
      <c r="H13" s="103">
        <v>47</v>
      </c>
      <c r="I13" s="163" t="s">
        <v>583</v>
      </c>
      <c r="J13" s="103">
        <v>1249</v>
      </c>
      <c r="K13" s="103">
        <v>55306</v>
      </c>
      <c r="L13" s="164" t="s">
        <v>346</v>
      </c>
    </row>
    <row r="14" spans="1:12" ht="111.95" customHeight="1">
      <c r="A14" s="5" t="s">
        <v>61</v>
      </c>
      <c r="B14" s="103">
        <v>281</v>
      </c>
      <c r="C14" s="103">
        <v>156</v>
      </c>
      <c r="D14" s="103">
        <v>32</v>
      </c>
      <c r="E14" s="103">
        <v>3</v>
      </c>
      <c r="F14" s="103">
        <v>0</v>
      </c>
      <c r="G14" s="103">
        <v>0</v>
      </c>
      <c r="H14" s="103">
        <v>90</v>
      </c>
      <c r="I14" s="163" t="s">
        <v>584</v>
      </c>
      <c r="J14" s="103">
        <v>1624</v>
      </c>
      <c r="K14" s="103">
        <v>71281</v>
      </c>
      <c r="L14" s="164" t="s">
        <v>346</v>
      </c>
    </row>
    <row r="15" spans="1:12" ht="111.95" customHeight="1">
      <c r="A15" s="5" t="s">
        <v>62</v>
      </c>
      <c r="B15" s="103">
        <v>361</v>
      </c>
      <c r="C15" s="103">
        <v>224</v>
      </c>
      <c r="D15" s="103">
        <v>44</v>
      </c>
      <c r="E15" s="103">
        <v>5</v>
      </c>
      <c r="F15" s="103">
        <v>7</v>
      </c>
      <c r="G15" s="103">
        <v>0</v>
      </c>
      <c r="H15" s="103">
        <v>83</v>
      </c>
      <c r="I15" s="163" t="s">
        <v>585</v>
      </c>
      <c r="J15" s="103">
        <v>863</v>
      </c>
      <c r="K15" s="103">
        <v>37559</v>
      </c>
      <c r="L15" s="164" t="s">
        <v>346</v>
      </c>
    </row>
    <row r="16" spans="1:12" ht="111.95" customHeight="1">
      <c r="A16" s="23" t="s">
        <v>64</v>
      </c>
      <c r="B16" s="95">
        <f t="shared" ref="B16:H16" si="0">SUM(B4:B15)</f>
        <v>3647</v>
      </c>
      <c r="C16" s="95">
        <f t="shared" si="0"/>
        <v>1941</v>
      </c>
      <c r="D16" s="95">
        <f t="shared" si="0"/>
        <v>601</v>
      </c>
      <c r="E16" s="95">
        <f t="shared" si="0"/>
        <v>241</v>
      </c>
      <c r="F16" s="95">
        <f t="shared" si="0"/>
        <v>14</v>
      </c>
      <c r="G16" s="95">
        <f t="shared" si="0"/>
        <v>0</v>
      </c>
      <c r="H16" s="95">
        <f t="shared" si="0"/>
        <v>850</v>
      </c>
      <c r="I16" s="165" t="s">
        <v>586</v>
      </c>
      <c r="J16" s="166">
        <f>SUM(J4:J15)</f>
        <v>13530</v>
      </c>
      <c r="K16" s="166">
        <f>SUM(K4:K15)</f>
        <v>598674</v>
      </c>
      <c r="L16" s="165"/>
    </row>
    <row r="17" spans="1:12" ht="39.950000000000003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1:12" ht="195" customHeight="1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12" ht="111.95" customHeight="1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</row>
    <row r="20" spans="1:12" ht="111.95" customHeight="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</row>
    <row r="21" spans="1:12" ht="111.95" customHeight="1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</row>
    <row r="22" spans="1:12" ht="111.95" customHeight="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1:12" ht="111.95" customHeight="1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</row>
    <row r="24" spans="1:12" ht="111.95" customHeight="1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</row>
    <row r="25" spans="1:12" ht="111.95" customHeight="1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ht="111.95" customHeight="1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</row>
    <row r="27" spans="1:12" ht="111.95" customHeight="1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</row>
    <row r="28" spans="1:12" ht="111.95" customHeight="1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</row>
    <row r="29" spans="1:12" ht="111.95" customHeight="1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</row>
    <row r="30" spans="1:12" ht="111.95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</row>
    <row r="31" spans="1:12" ht="111.95" customHeight="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</row>
  </sheetData>
  <mergeCells count="4">
    <mergeCell ref="A1:H1"/>
    <mergeCell ref="A2:H2"/>
    <mergeCell ref="I1:L1"/>
    <mergeCell ref="I2:L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2" pageOrder="overThenDown" orientation="portrait" useFirstPageNumber="1" r:id="rId1"/>
  <headerFooter>
    <oddFooter>&amp;C&amp;30&amp;P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>
    <tabColor rgb="FFFFC000"/>
  </sheetPr>
  <dimension ref="A1:V18"/>
  <sheetViews>
    <sheetView view="pageBreakPreview" zoomScale="40" zoomScaleSheetLayoutView="40" workbookViewId="0">
      <pane xSplit="1" ySplit="5" topLeftCell="B6" activePane="bottomRight" state="frozen"/>
      <selection activeCell="A8" sqref="A8"/>
      <selection pane="topRight" activeCell="A8" sqref="A8"/>
      <selection pane="bottomLeft" activeCell="A8" sqref="A8"/>
      <selection pane="bottomRight" activeCell="A8" sqref="A8"/>
    </sheetView>
  </sheetViews>
  <sheetFormatPr defaultRowHeight="19.5"/>
  <cols>
    <col min="1" max="1" width="17.5" style="1" customWidth="1"/>
    <col min="2" max="2" width="16.375" style="2" bestFit="1" customWidth="1"/>
    <col min="3" max="3" width="23.5" style="2" customWidth="1"/>
    <col min="4" max="4" width="27.875" style="2" customWidth="1"/>
    <col min="5" max="5" width="12.625" style="2" customWidth="1"/>
    <col min="6" max="6" width="23.5" style="2" customWidth="1"/>
    <col min="7" max="7" width="27.875" style="2" customWidth="1"/>
    <col min="8" max="8" width="12.625" style="2" customWidth="1"/>
    <col min="9" max="9" width="23.5" style="2" customWidth="1"/>
    <col min="10" max="10" width="27.875" style="2" customWidth="1"/>
    <col min="11" max="11" width="12.625" style="2" customWidth="1"/>
    <col min="12" max="12" width="15.5" style="2" customWidth="1"/>
    <col min="13" max="13" width="24.25" style="2" customWidth="1"/>
    <col min="14" max="14" width="12.625" style="2" customWidth="1"/>
    <col min="15" max="15" width="15.5" style="2" customWidth="1"/>
    <col min="16" max="16" width="24.25" style="2" customWidth="1"/>
    <col min="17" max="17" width="12.625" style="2" customWidth="1"/>
    <col min="18" max="18" width="15.5" style="2" customWidth="1"/>
    <col min="19" max="19" width="24.25" style="2" customWidth="1"/>
    <col min="20" max="20" width="12.625" style="2" customWidth="1"/>
    <col min="21" max="21" width="15.5" style="2" customWidth="1"/>
    <col min="22" max="22" width="24.25" style="2" customWidth="1"/>
  </cols>
  <sheetData>
    <row r="1" spans="1:22" ht="165.75" customHeight="1">
      <c r="A1" s="273" t="s">
        <v>566</v>
      </c>
      <c r="B1" s="273"/>
      <c r="C1" s="273"/>
      <c r="D1" s="273"/>
      <c r="E1" s="273"/>
      <c r="F1" s="273"/>
      <c r="G1" s="273"/>
      <c r="H1" s="273"/>
      <c r="I1" s="273"/>
      <c r="J1" s="273"/>
      <c r="K1" s="274" t="s">
        <v>201</v>
      </c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</row>
    <row r="2" spans="1:22" ht="39.950000000000003" customHeight="1">
      <c r="A2" s="272" t="s">
        <v>203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</row>
    <row r="3" spans="1:22" ht="65.099999999999994" customHeight="1">
      <c r="A3" s="295" t="s">
        <v>18</v>
      </c>
      <c r="B3" s="318" t="s">
        <v>0</v>
      </c>
      <c r="C3" s="319"/>
      <c r="D3" s="320"/>
      <c r="E3" s="318" t="s">
        <v>198</v>
      </c>
      <c r="F3" s="319"/>
      <c r="G3" s="320"/>
      <c r="H3" s="278"/>
      <c r="I3" s="279"/>
      <c r="J3" s="279"/>
      <c r="K3" s="301" t="s">
        <v>202</v>
      </c>
      <c r="L3" s="301"/>
      <c r="M3" s="301"/>
      <c r="N3" s="301"/>
      <c r="O3" s="301"/>
      <c r="P3" s="301"/>
      <c r="Q3" s="301"/>
      <c r="R3" s="301"/>
      <c r="S3" s="302"/>
      <c r="T3" s="318" t="s">
        <v>91</v>
      </c>
      <c r="U3" s="319"/>
      <c r="V3" s="319"/>
    </row>
    <row r="4" spans="1:22" ht="65.099999999999994" customHeight="1">
      <c r="A4" s="303"/>
      <c r="B4" s="321"/>
      <c r="C4" s="322"/>
      <c r="D4" s="323"/>
      <c r="E4" s="321"/>
      <c r="F4" s="322"/>
      <c r="G4" s="323"/>
      <c r="H4" s="278" t="s">
        <v>194</v>
      </c>
      <c r="I4" s="279"/>
      <c r="J4" s="280"/>
      <c r="K4" s="278" t="s">
        <v>195</v>
      </c>
      <c r="L4" s="279"/>
      <c r="M4" s="280"/>
      <c r="N4" s="278" t="s">
        <v>196</v>
      </c>
      <c r="O4" s="279"/>
      <c r="P4" s="280"/>
      <c r="Q4" s="278" t="s">
        <v>197</v>
      </c>
      <c r="R4" s="279"/>
      <c r="S4" s="280"/>
      <c r="T4" s="321"/>
      <c r="U4" s="322"/>
      <c r="V4" s="322"/>
    </row>
    <row r="5" spans="1:22" ht="65.099999999999994" customHeight="1">
      <c r="A5" s="296"/>
      <c r="B5" s="36" t="s">
        <v>199</v>
      </c>
      <c r="C5" s="36" t="s">
        <v>200</v>
      </c>
      <c r="D5" s="36" t="s">
        <v>82</v>
      </c>
      <c r="E5" s="36" t="s">
        <v>199</v>
      </c>
      <c r="F5" s="36" t="s">
        <v>200</v>
      </c>
      <c r="G5" s="36" t="s">
        <v>82</v>
      </c>
      <c r="H5" s="36" t="s">
        <v>199</v>
      </c>
      <c r="I5" s="36" t="s">
        <v>200</v>
      </c>
      <c r="J5" s="36" t="s">
        <v>82</v>
      </c>
      <c r="K5" s="36" t="s">
        <v>199</v>
      </c>
      <c r="L5" s="36" t="s">
        <v>200</v>
      </c>
      <c r="M5" s="36" t="s">
        <v>82</v>
      </c>
      <c r="N5" s="36" t="s">
        <v>199</v>
      </c>
      <c r="O5" s="36" t="s">
        <v>200</v>
      </c>
      <c r="P5" s="36" t="s">
        <v>82</v>
      </c>
      <c r="Q5" s="36" t="s">
        <v>199</v>
      </c>
      <c r="R5" s="36" t="s">
        <v>200</v>
      </c>
      <c r="S5" s="36" t="s">
        <v>82</v>
      </c>
      <c r="T5" s="36" t="s">
        <v>199</v>
      </c>
      <c r="U5" s="36" t="s">
        <v>200</v>
      </c>
      <c r="V5" s="36" t="s">
        <v>82</v>
      </c>
    </row>
    <row r="6" spans="1:22" ht="111.95" customHeight="1">
      <c r="A6" s="5" t="s">
        <v>51</v>
      </c>
      <c r="B6" s="83">
        <f>SUM(E6,H6,T6)</f>
        <v>51</v>
      </c>
      <c r="C6" s="83">
        <f t="shared" ref="C6:D6" si="0">SUM(F6,I6,U6)</f>
        <v>925</v>
      </c>
      <c r="D6" s="83">
        <f t="shared" si="0"/>
        <v>1618750</v>
      </c>
      <c r="E6" s="83">
        <v>42</v>
      </c>
      <c r="F6" s="83">
        <v>807</v>
      </c>
      <c r="G6" s="83">
        <f>F6*1750</f>
        <v>1412250</v>
      </c>
      <c r="H6" s="83">
        <f>K6+N6+Q6</f>
        <v>9</v>
      </c>
      <c r="I6" s="83">
        <f>L6+O6+R6</f>
        <v>118</v>
      </c>
      <c r="J6" s="83">
        <f>M6+P6+S6</f>
        <v>206500</v>
      </c>
      <c r="K6" s="83">
        <v>5</v>
      </c>
      <c r="L6" s="83">
        <v>44</v>
      </c>
      <c r="M6" s="83">
        <f>L6*1750</f>
        <v>77000</v>
      </c>
      <c r="N6" s="83">
        <v>3</v>
      </c>
      <c r="O6" s="83">
        <v>62</v>
      </c>
      <c r="P6" s="83">
        <f>O6*1750</f>
        <v>108500</v>
      </c>
      <c r="Q6" s="83">
        <v>1</v>
      </c>
      <c r="R6" s="83">
        <v>12</v>
      </c>
      <c r="S6" s="83">
        <f>R6*1750</f>
        <v>21000</v>
      </c>
      <c r="T6" s="83"/>
      <c r="U6" s="83"/>
      <c r="V6" s="83"/>
    </row>
    <row r="7" spans="1:22" ht="111.95" customHeight="1">
      <c r="A7" s="5" t="s">
        <v>52</v>
      </c>
      <c r="B7" s="83">
        <f t="shared" ref="B7:B17" si="1">SUM(E7,H7,T7)</f>
        <v>31</v>
      </c>
      <c r="C7" s="83">
        <f t="shared" ref="C7:C17" si="2">SUM(F7,I7,U7)</f>
        <v>601</v>
      </c>
      <c r="D7" s="83">
        <f t="shared" ref="D7:D17" si="3">SUM(G7,J7,V7)</f>
        <v>1051750</v>
      </c>
      <c r="E7" s="83">
        <v>29</v>
      </c>
      <c r="F7" s="83">
        <v>591</v>
      </c>
      <c r="G7" s="83">
        <f>F7*1750</f>
        <v>1034250</v>
      </c>
      <c r="H7" s="83">
        <f t="shared" ref="H7:J17" si="4">K7+N7+Q7</f>
        <v>2</v>
      </c>
      <c r="I7" s="83">
        <f t="shared" si="4"/>
        <v>10</v>
      </c>
      <c r="J7" s="83">
        <f t="shared" si="4"/>
        <v>17500</v>
      </c>
      <c r="K7" s="83">
        <v>2</v>
      </c>
      <c r="L7" s="83">
        <v>10</v>
      </c>
      <c r="M7" s="83">
        <f t="shared" ref="M7:M9" si="5">L7*1750</f>
        <v>17500</v>
      </c>
      <c r="N7" s="83">
        <v>0</v>
      </c>
      <c r="O7" s="83">
        <v>0</v>
      </c>
      <c r="P7" s="83">
        <f t="shared" ref="P7:P17" si="6">O7*1750</f>
        <v>0</v>
      </c>
      <c r="Q7" s="83">
        <v>0</v>
      </c>
      <c r="R7" s="83">
        <v>0</v>
      </c>
      <c r="S7" s="83">
        <f t="shared" ref="S7:S17" si="7">R7*1750</f>
        <v>0</v>
      </c>
      <c r="T7" s="83"/>
      <c r="U7" s="83"/>
      <c r="V7" s="83"/>
    </row>
    <row r="8" spans="1:22" ht="111.95" customHeight="1">
      <c r="A8" s="5" t="s">
        <v>53</v>
      </c>
      <c r="B8" s="83">
        <f t="shared" si="1"/>
        <v>55</v>
      </c>
      <c r="C8" s="83">
        <f t="shared" si="2"/>
        <v>939</v>
      </c>
      <c r="D8" s="83">
        <f t="shared" si="3"/>
        <v>1643250</v>
      </c>
      <c r="E8" s="83">
        <v>35</v>
      </c>
      <c r="F8" s="83">
        <v>823</v>
      </c>
      <c r="G8" s="83">
        <f t="shared" ref="G8:G17" si="8">F8*1750</f>
        <v>1440250</v>
      </c>
      <c r="H8" s="83">
        <f t="shared" si="4"/>
        <v>20</v>
      </c>
      <c r="I8" s="83">
        <f t="shared" si="4"/>
        <v>116</v>
      </c>
      <c r="J8" s="83">
        <f t="shared" si="4"/>
        <v>203000</v>
      </c>
      <c r="K8" s="83">
        <v>8</v>
      </c>
      <c r="L8" s="83">
        <v>74</v>
      </c>
      <c r="M8" s="83">
        <f t="shared" si="5"/>
        <v>129500</v>
      </c>
      <c r="N8" s="83">
        <v>12</v>
      </c>
      <c r="O8" s="83">
        <v>42</v>
      </c>
      <c r="P8" s="83">
        <f t="shared" si="6"/>
        <v>73500</v>
      </c>
      <c r="Q8" s="83">
        <v>0</v>
      </c>
      <c r="R8" s="83">
        <v>0</v>
      </c>
      <c r="S8" s="83">
        <f t="shared" si="7"/>
        <v>0</v>
      </c>
      <c r="T8" s="83"/>
      <c r="U8" s="83"/>
      <c r="V8" s="83"/>
    </row>
    <row r="9" spans="1:22" ht="111.95" customHeight="1">
      <c r="A9" s="5" t="s">
        <v>54</v>
      </c>
      <c r="B9" s="83">
        <f t="shared" si="1"/>
        <v>40</v>
      </c>
      <c r="C9" s="83">
        <f t="shared" si="2"/>
        <v>761</v>
      </c>
      <c r="D9" s="83">
        <f t="shared" si="3"/>
        <v>1331750</v>
      </c>
      <c r="E9" s="83">
        <v>30</v>
      </c>
      <c r="F9" s="83">
        <v>661</v>
      </c>
      <c r="G9" s="83">
        <f t="shared" si="8"/>
        <v>1156750</v>
      </c>
      <c r="H9" s="83">
        <f t="shared" si="4"/>
        <v>10</v>
      </c>
      <c r="I9" s="83">
        <f t="shared" si="4"/>
        <v>100</v>
      </c>
      <c r="J9" s="83">
        <f t="shared" si="4"/>
        <v>175000</v>
      </c>
      <c r="K9" s="83">
        <v>10</v>
      </c>
      <c r="L9" s="83">
        <v>100</v>
      </c>
      <c r="M9" s="83">
        <f t="shared" si="5"/>
        <v>175000</v>
      </c>
      <c r="N9" s="83"/>
      <c r="O9" s="83"/>
      <c r="P9" s="83">
        <f t="shared" si="6"/>
        <v>0</v>
      </c>
      <c r="Q9" s="83"/>
      <c r="R9" s="83"/>
      <c r="S9" s="83">
        <f t="shared" si="7"/>
        <v>0</v>
      </c>
      <c r="T9" s="83"/>
      <c r="U9" s="83"/>
      <c r="V9" s="83"/>
    </row>
    <row r="10" spans="1:22" ht="111.95" customHeight="1">
      <c r="A10" s="5" t="s">
        <v>55</v>
      </c>
      <c r="B10" s="83">
        <f t="shared" si="1"/>
        <v>9</v>
      </c>
      <c r="C10" s="83">
        <f t="shared" si="2"/>
        <v>62</v>
      </c>
      <c r="D10" s="83">
        <f t="shared" si="3"/>
        <v>108500</v>
      </c>
      <c r="E10" s="83"/>
      <c r="F10" s="83"/>
      <c r="G10" s="83">
        <f t="shared" si="8"/>
        <v>0</v>
      </c>
      <c r="H10" s="83">
        <f t="shared" si="4"/>
        <v>9</v>
      </c>
      <c r="I10" s="83">
        <f t="shared" si="4"/>
        <v>62</v>
      </c>
      <c r="J10" s="83">
        <f t="shared" si="4"/>
        <v>108500</v>
      </c>
      <c r="K10" s="83">
        <v>9</v>
      </c>
      <c r="L10" s="83">
        <v>62</v>
      </c>
      <c r="M10" s="83">
        <f>L10*1750</f>
        <v>108500</v>
      </c>
      <c r="N10" s="83"/>
      <c r="O10" s="83"/>
      <c r="P10" s="83">
        <f t="shared" si="6"/>
        <v>0</v>
      </c>
      <c r="Q10" s="83"/>
      <c r="R10" s="83"/>
      <c r="S10" s="83">
        <f t="shared" si="7"/>
        <v>0</v>
      </c>
      <c r="T10" s="83"/>
      <c r="U10" s="83"/>
      <c r="V10" s="83"/>
    </row>
    <row r="11" spans="1:22" ht="111.95" customHeight="1">
      <c r="A11" s="5" t="s">
        <v>56</v>
      </c>
      <c r="B11" s="83">
        <f t="shared" si="1"/>
        <v>28</v>
      </c>
      <c r="C11" s="83">
        <f t="shared" si="2"/>
        <v>439</v>
      </c>
      <c r="D11" s="83">
        <f t="shared" si="3"/>
        <v>768250</v>
      </c>
      <c r="E11" s="83">
        <v>18</v>
      </c>
      <c r="F11" s="83">
        <v>379</v>
      </c>
      <c r="G11" s="83">
        <f t="shared" si="8"/>
        <v>663250</v>
      </c>
      <c r="H11" s="83">
        <f t="shared" si="4"/>
        <v>10</v>
      </c>
      <c r="I11" s="83">
        <f t="shared" si="4"/>
        <v>60</v>
      </c>
      <c r="J11" s="83">
        <f t="shared" si="4"/>
        <v>105000</v>
      </c>
      <c r="K11" s="83">
        <v>10</v>
      </c>
      <c r="L11" s="83">
        <v>60</v>
      </c>
      <c r="M11" s="83">
        <f t="shared" ref="M11:M17" si="9">L11*1750</f>
        <v>105000</v>
      </c>
      <c r="N11" s="83"/>
      <c r="O11" s="83"/>
      <c r="P11" s="83">
        <f t="shared" si="6"/>
        <v>0</v>
      </c>
      <c r="Q11" s="83"/>
      <c r="R11" s="83"/>
      <c r="S11" s="83">
        <f t="shared" si="7"/>
        <v>0</v>
      </c>
      <c r="T11" s="83"/>
      <c r="U11" s="83"/>
      <c r="V11" s="83"/>
    </row>
    <row r="12" spans="1:22" ht="111.95" customHeight="1">
      <c r="A12" s="5" t="s">
        <v>57</v>
      </c>
      <c r="B12" s="83">
        <f t="shared" si="1"/>
        <v>126</v>
      </c>
      <c r="C12" s="83">
        <f t="shared" si="2"/>
        <v>1995</v>
      </c>
      <c r="D12" s="83">
        <f t="shared" si="3"/>
        <v>3491250</v>
      </c>
      <c r="E12" s="83">
        <v>89</v>
      </c>
      <c r="F12" s="83">
        <v>1677</v>
      </c>
      <c r="G12" s="83">
        <f t="shared" si="8"/>
        <v>2934750</v>
      </c>
      <c r="H12" s="83">
        <f t="shared" si="4"/>
        <v>37</v>
      </c>
      <c r="I12" s="83">
        <f t="shared" si="4"/>
        <v>318</v>
      </c>
      <c r="J12" s="83">
        <f t="shared" si="4"/>
        <v>556500</v>
      </c>
      <c r="K12" s="83">
        <v>36</v>
      </c>
      <c r="L12" s="83">
        <v>288</v>
      </c>
      <c r="M12" s="83">
        <f t="shared" si="9"/>
        <v>504000</v>
      </c>
      <c r="N12" s="83">
        <v>1</v>
      </c>
      <c r="O12" s="83">
        <v>30</v>
      </c>
      <c r="P12" s="83">
        <f t="shared" si="6"/>
        <v>52500</v>
      </c>
      <c r="Q12" s="83"/>
      <c r="R12" s="83"/>
      <c r="S12" s="83">
        <f t="shared" si="7"/>
        <v>0</v>
      </c>
      <c r="T12" s="83"/>
      <c r="U12" s="83"/>
      <c r="V12" s="83"/>
    </row>
    <row r="13" spans="1:22" ht="111.95" customHeight="1">
      <c r="A13" s="5" t="s">
        <v>58</v>
      </c>
      <c r="B13" s="83">
        <f t="shared" si="1"/>
        <v>172</v>
      </c>
      <c r="C13" s="83">
        <f t="shared" si="2"/>
        <v>3131</v>
      </c>
      <c r="D13" s="83">
        <f t="shared" si="3"/>
        <v>5479250</v>
      </c>
      <c r="E13" s="83">
        <v>132</v>
      </c>
      <c r="F13" s="83">
        <v>2701</v>
      </c>
      <c r="G13" s="83">
        <f t="shared" si="8"/>
        <v>4726750</v>
      </c>
      <c r="H13" s="83">
        <f t="shared" si="4"/>
        <v>40</v>
      </c>
      <c r="I13" s="83">
        <f t="shared" si="4"/>
        <v>430</v>
      </c>
      <c r="J13" s="83">
        <f t="shared" si="4"/>
        <v>752500</v>
      </c>
      <c r="K13" s="83">
        <v>37</v>
      </c>
      <c r="L13" s="83">
        <v>329</v>
      </c>
      <c r="M13" s="83">
        <f t="shared" si="9"/>
        <v>575750</v>
      </c>
      <c r="N13" s="83">
        <v>3</v>
      </c>
      <c r="O13" s="83">
        <v>101</v>
      </c>
      <c r="P13" s="83">
        <f t="shared" si="6"/>
        <v>176750</v>
      </c>
      <c r="Q13" s="83"/>
      <c r="R13" s="83"/>
      <c r="S13" s="83">
        <f t="shared" si="7"/>
        <v>0</v>
      </c>
      <c r="T13" s="83"/>
      <c r="U13" s="83"/>
      <c r="V13" s="83"/>
    </row>
    <row r="14" spans="1:22" ht="111.95" customHeight="1">
      <c r="A14" s="5" t="s">
        <v>59</v>
      </c>
      <c r="B14" s="83">
        <f t="shared" si="1"/>
        <v>78</v>
      </c>
      <c r="C14" s="83">
        <f t="shared" si="2"/>
        <v>1496</v>
      </c>
      <c r="D14" s="83">
        <f t="shared" si="3"/>
        <v>2618000</v>
      </c>
      <c r="E14" s="83">
        <v>47</v>
      </c>
      <c r="F14" s="83">
        <v>1323</v>
      </c>
      <c r="G14" s="83">
        <f t="shared" si="8"/>
        <v>2315250</v>
      </c>
      <c r="H14" s="83">
        <f t="shared" si="4"/>
        <v>31</v>
      </c>
      <c r="I14" s="83">
        <f t="shared" si="4"/>
        <v>173</v>
      </c>
      <c r="J14" s="83">
        <f t="shared" si="4"/>
        <v>302750</v>
      </c>
      <c r="K14" s="83">
        <v>27</v>
      </c>
      <c r="L14" s="83">
        <v>85</v>
      </c>
      <c r="M14" s="83">
        <f t="shared" si="9"/>
        <v>148750</v>
      </c>
      <c r="N14" s="83">
        <v>4</v>
      </c>
      <c r="O14" s="83">
        <v>88</v>
      </c>
      <c r="P14" s="83">
        <f t="shared" si="6"/>
        <v>154000</v>
      </c>
      <c r="Q14" s="83"/>
      <c r="R14" s="83"/>
      <c r="S14" s="83">
        <f t="shared" si="7"/>
        <v>0</v>
      </c>
      <c r="T14" s="83"/>
      <c r="U14" s="83"/>
      <c r="V14" s="83"/>
    </row>
    <row r="15" spans="1:22" ht="111.95" customHeight="1">
      <c r="A15" s="5" t="s">
        <v>60</v>
      </c>
      <c r="B15" s="83">
        <f t="shared" si="1"/>
        <v>104</v>
      </c>
      <c r="C15" s="83">
        <f t="shared" si="2"/>
        <v>1813</v>
      </c>
      <c r="D15" s="83">
        <f t="shared" si="3"/>
        <v>3172750</v>
      </c>
      <c r="E15" s="83">
        <v>86</v>
      </c>
      <c r="F15" s="83">
        <v>1602</v>
      </c>
      <c r="G15" s="83">
        <f t="shared" si="8"/>
        <v>2803500</v>
      </c>
      <c r="H15" s="83">
        <f t="shared" si="4"/>
        <v>18</v>
      </c>
      <c r="I15" s="83">
        <f t="shared" si="4"/>
        <v>211</v>
      </c>
      <c r="J15" s="83">
        <f t="shared" si="4"/>
        <v>369250</v>
      </c>
      <c r="K15" s="83">
        <v>14</v>
      </c>
      <c r="L15" s="83">
        <v>107</v>
      </c>
      <c r="M15" s="83">
        <f t="shared" si="9"/>
        <v>187250</v>
      </c>
      <c r="N15" s="83">
        <v>2</v>
      </c>
      <c r="O15" s="83">
        <v>68</v>
      </c>
      <c r="P15" s="83">
        <f t="shared" si="6"/>
        <v>119000</v>
      </c>
      <c r="Q15" s="83">
        <v>2</v>
      </c>
      <c r="R15" s="83">
        <v>36</v>
      </c>
      <c r="S15" s="83">
        <f t="shared" si="7"/>
        <v>63000</v>
      </c>
      <c r="T15" s="83"/>
      <c r="U15" s="83"/>
      <c r="V15" s="83"/>
    </row>
    <row r="16" spans="1:22" ht="111.95" customHeight="1">
      <c r="A16" s="5" t="s">
        <v>61</v>
      </c>
      <c r="B16" s="83">
        <f t="shared" si="1"/>
        <v>101</v>
      </c>
      <c r="C16" s="83">
        <f t="shared" si="2"/>
        <v>1553</v>
      </c>
      <c r="D16" s="83">
        <f t="shared" si="3"/>
        <v>2717750</v>
      </c>
      <c r="E16" s="83">
        <v>87</v>
      </c>
      <c r="F16" s="83">
        <v>1464</v>
      </c>
      <c r="G16" s="83">
        <f t="shared" si="8"/>
        <v>2562000</v>
      </c>
      <c r="H16" s="83">
        <f t="shared" si="4"/>
        <v>14</v>
      </c>
      <c r="I16" s="83">
        <f t="shared" si="4"/>
        <v>89</v>
      </c>
      <c r="J16" s="83">
        <f t="shared" si="4"/>
        <v>155750</v>
      </c>
      <c r="K16" s="83">
        <v>14</v>
      </c>
      <c r="L16" s="83">
        <v>89</v>
      </c>
      <c r="M16" s="83">
        <f t="shared" si="9"/>
        <v>155750</v>
      </c>
      <c r="N16" s="83">
        <v>0</v>
      </c>
      <c r="O16" s="83">
        <v>0</v>
      </c>
      <c r="P16" s="83">
        <f t="shared" si="6"/>
        <v>0</v>
      </c>
      <c r="Q16" s="83"/>
      <c r="R16" s="83"/>
      <c r="S16" s="83">
        <f t="shared" si="7"/>
        <v>0</v>
      </c>
      <c r="T16" s="83"/>
      <c r="U16" s="83"/>
      <c r="V16" s="83"/>
    </row>
    <row r="17" spans="1:22" ht="111.95" customHeight="1">
      <c r="A17" s="5" t="s">
        <v>62</v>
      </c>
      <c r="B17" s="83">
        <f t="shared" si="1"/>
        <v>22</v>
      </c>
      <c r="C17" s="83">
        <f t="shared" si="2"/>
        <v>325</v>
      </c>
      <c r="D17" s="83">
        <f t="shared" si="3"/>
        <v>568750</v>
      </c>
      <c r="E17" s="83">
        <v>19</v>
      </c>
      <c r="F17" s="83">
        <v>293</v>
      </c>
      <c r="G17" s="83">
        <f t="shared" si="8"/>
        <v>512750</v>
      </c>
      <c r="H17" s="83">
        <f t="shared" si="4"/>
        <v>3</v>
      </c>
      <c r="I17" s="83">
        <f t="shared" si="4"/>
        <v>32</v>
      </c>
      <c r="J17" s="83">
        <f t="shared" si="4"/>
        <v>56000</v>
      </c>
      <c r="K17" s="83">
        <v>2</v>
      </c>
      <c r="L17" s="83">
        <v>17</v>
      </c>
      <c r="M17" s="83">
        <f t="shared" si="9"/>
        <v>29750</v>
      </c>
      <c r="N17" s="83">
        <v>1</v>
      </c>
      <c r="O17" s="83">
        <v>15</v>
      </c>
      <c r="P17" s="83">
        <f t="shared" si="6"/>
        <v>26250</v>
      </c>
      <c r="Q17" s="83"/>
      <c r="R17" s="83"/>
      <c r="S17" s="83">
        <f t="shared" si="7"/>
        <v>0</v>
      </c>
      <c r="T17" s="83"/>
      <c r="U17" s="83"/>
      <c r="V17" s="83"/>
    </row>
    <row r="18" spans="1:22" ht="111.95" customHeight="1">
      <c r="A18" s="23" t="s">
        <v>63</v>
      </c>
      <c r="B18" s="177">
        <f>SUM(B6:B17)</f>
        <v>817</v>
      </c>
      <c r="C18" s="177">
        <f>SUM(C6:C17)</f>
        <v>14040</v>
      </c>
      <c r="D18" s="177">
        <f>SUM(D6:D17)</f>
        <v>24570000</v>
      </c>
      <c r="E18" s="177">
        <f t="shared" ref="E18:T18" si="10">SUM(E6:E17)</f>
        <v>614</v>
      </c>
      <c r="F18" s="177">
        <f>SUM(F6:F17)</f>
        <v>12321</v>
      </c>
      <c r="G18" s="177">
        <f>SUM(G6:G17)</f>
        <v>21561750</v>
      </c>
      <c r="H18" s="177">
        <f t="shared" si="10"/>
        <v>203</v>
      </c>
      <c r="I18" s="177">
        <f>SUM(I6:I17)</f>
        <v>1719</v>
      </c>
      <c r="J18" s="177">
        <f>SUM(J6:J17)</f>
        <v>3008250</v>
      </c>
      <c r="K18" s="177">
        <f t="shared" ref="K18" si="11">SUM(K6:K17)</f>
        <v>174</v>
      </c>
      <c r="L18" s="177">
        <f>SUM(L6:L17)</f>
        <v>1265</v>
      </c>
      <c r="M18" s="177">
        <f>SUM(M6:M17)</f>
        <v>2213750</v>
      </c>
      <c r="N18" s="177">
        <f t="shared" ref="N18" si="12">SUM(N6:N17)</f>
        <v>26</v>
      </c>
      <c r="O18" s="177">
        <f>SUM(O6:O17)</f>
        <v>406</v>
      </c>
      <c r="P18" s="177">
        <f>SUM(P6:P17)</f>
        <v>710500</v>
      </c>
      <c r="Q18" s="177">
        <f t="shared" si="10"/>
        <v>3</v>
      </c>
      <c r="R18" s="177">
        <f>SUM(R6:R17)</f>
        <v>48</v>
      </c>
      <c r="S18" s="177">
        <f>SUM(S6:S17)</f>
        <v>84000</v>
      </c>
      <c r="T18" s="177">
        <f t="shared" si="10"/>
        <v>0</v>
      </c>
      <c r="U18" s="177">
        <f>SUM(U6:U17)</f>
        <v>0</v>
      </c>
      <c r="V18" s="177">
        <f>SUM(V6:V17)</f>
        <v>0</v>
      </c>
    </row>
  </sheetData>
  <mergeCells count="13">
    <mergeCell ref="K4:M4"/>
    <mergeCell ref="N4:P4"/>
    <mergeCell ref="Q4:S4"/>
    <mergeCell ref="A1:J1"/>
    <mergeCell ref="K1:V1"/>
    <mergeCell ref="A2:V2"/>
    <mergeCell ref="A3:A5"/>
    <mergeCell ref="B3:D4"/>
    <mergeCell ref="E3:G4"/>
    <mergeCell ref="H3:J3"/>
    <mergeCell ref="K3:S3"/>
    <mergeCell ref="T3:V4"/>
    <mergeCell ref="H4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4" firstPageNumber="44" pageOrder="overThenDown" orientation="portrait" useFirstPageNumber="1" r:id="rId1"/>
  <headerFooter>
    <oddFooter>&amp;C&amp;30&amp;P</oddFooter>
  </headerFooter>
  <colBreaks count="1" manualBreakCount="1">
    <brk id="10" max="34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>
    <tabColor rgb="FFFFC000"/>
  </sheetPr>
  <dimension ref="A1:AC14"/>
  <sheetViews>
    <sheetView view="pageBreakPreview" zoomScale="40" zoomScaleSheetLayoutView="40" workbookViewId="0">
      <selection activeCell="A8" sqref="A8"/>
    </sheetView>
  </sheetViews>
  <sheetFormatPr defaultRowHeight="19.5"/>
  <cols>
    <col min="1" max="1" width="70.125" style="1" customWidth="1"/>
    <col min="2" max="3" width="70.125" style="2" customWidth="1"/>
  </cols>
  <sheetData>
    <row r="1" spans="1:29" ht="165.75" customHeight="1">
      <c r="A1" s="309" t="s">
        <v>567</v>
      </c>
      <c r="B1" s="309"/>
      <c r="C1" s="309"/>
    </row>
    <row r="2" spans="1:29" ht="39.950000000000003" customHeight="1">
      <c r="A2" s="272" t="s">
        <v>205</v>
      </c>
      <c r="B2" s="272"/>
      <c r="C2" s="272"/>
    </row>
    <row r="3" spans="1:29" ht="150.75" customHeight="1">
      <c r="A3" s="28" t="s">
        <v>206</v>
      </c>
      <c r="B3" s="28" t="s">
        <v>207</v>
      </c>
      <c r="C3" s="28" t="s">
        <v>208</v>
      </c>
    </row>
    <row r="4" spans="1:29" ht="150.75" customHeight="1">
      <c r="A4" s="47" t="s">
        <v>588</v>
      </c>
      <c r="B4" s="134">
        <v>650</v>
      </c>
      <c r="C4" s="134">
        <v>16</v>
      </c>
      <c r="AC4" t="s">
        <v>204</v>
      </c>
    </row>
    <row r="5" spans="1:29" ht="150.75" customHeight="1">
      <c r="A5" s="29" t="s">
        <v>589</v>
      </c>
      <c r="B5" s="135">
        <v>550</v>
      </c>
      <c r="C5" s="135">
        <v>13</v>
      </c>
    </row>
    <row r="6" spans="1:29" ht="150.75" customHeight="1">
      <c r="A6" s="29" t="s">
        <v>590</v>
      </c>
      <c r="B6" s="135">
        <v>450</v>
      </c>
      <c r="C6" s="135">
        <v>11</v>
      </c>
    </row>
    <row r="7" spans="1:29" ht="150.75" customHeight="1">
      <c r="A7" s="48" t="s">
        <v>591</v>
      </c>
      <c r="B7" s="136">
        <v>360</v>
      </c>
      <c r="C7" s="136">
        <v>8</v>
      </c>
    </row>
    <row r="8" spans="1:29" ht="111.95" customHeight="1">
      <c r="A8" s="17"/>
      <c r="B8" s="18"/>
      <c r="C8" s="18"/>
    </row>
    <row r="9" spans="1:29" ht="111.95" customHeight="1">
      <c r="A9" s="17"/>
      <c r="B9" s="18"/>
      <c r="C9" s="18"/>
    </row>
    <row r="10" spans="1:29" ht="111.95" customHeight="1">
      <c r="A10" s="17"/>
      <c r="B10" s="18"/>
      <c r="C10" s="18"/>
    </row>
    <row r="11" spans="1:29" ht="111.95" customHeight="1">
      <c r="A11" s="17"/>
      <c r="B11" s="18"/>
      <c r="C11" s="18"/>
    </row>
    <row r="12" spans="1:29" ht="111.95" customHeight="1">
      <c r="A12" s="17"/>
      <c r="B12" s="18"/>
      <c r="C12" s="18"/>
    </row>
    <row r="13" spans="1:29" ht="111.95" customHeight="1">
      <c r="A13" s="17"/>
      <c r="B13" s="18"/>
      <c r="C13" s="18"/>
    </row>
    <row r="14" spans="1:29" ht="111.95" customHeight="1">
      <c r="A14" s="17"/>
      <c r="B14" s="19"/>
      <c r="C14" s="19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6" pageOrder="overThenDown" orientation="portrait" useFirstPageNumber="1" r:id="rId1"/>
  <headerFooter>
    <oddFooter>&amp;C&amp;30&amp;P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5:I22"/>
  <sheetViews>
    <sheetView view="pageBreakPreview" zoomScale="85" zoomScaleSheetLayoutView="85" workbookViewId="0">
      <selection activeCell="A8" sqref="A8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69"/>
      <c r="D5" s="269"/>
      <c r="E5" s="269"/>
      <c r="F5" s="269"/>
      <c r="G5" s="269"/>
    </row>
    <row r="6" spans="1:9">
      <c r="C6" s="269"/>
      <c r="D6" s="269"/>
      <c r="E6" s="269"/>
      <c r="F6" s="269"/>
      <c r="G6" s="269"/>
    </row>
    <row r="7" spans="1:9">
      <c r="C7" s="269"/>
      <c r="D7" s="269"/>
      <c r="E7" s="269"/>
      <c r="F7" s="269"/>
      <c r="G7" s="269"/>
    </row>
    <row r="8" spans="1:9" ht="21" customHeight="1">
      <c r="A8" s="270" t="s">
        <v>320</v>
      </c>
      <c r="B8" s="270"/>
      <c r="C8" s="270"/>
      <c r="D8" s="270"/>
      <c r="E8" s="270"/>
      <c r="F8" s="270"/>
      <c r="G8" s="270"/>
      <c r="H8" s="270"/>
      <c r="I8" s="270"/>
    </row>
    <row r="9" spans="1:9" ht="20.25" customHeight="1">
      <c r="A9" s="270"/>
      <c r="B9" s="270"/>
      <c r="C9" s="270"/>
      <c r="D9" s="270"/>
      <c r="E9" s="270"/>
      <c r="F9" s="270"/>
      <c r="G9" s="270"/>
      <c r="H9" s="270"/>
      <c r="I9" s="270"/>
    </row>
    <row r="10" spans="1:9" ht="30" customHeight="1">
      <c r="A10" s="270"/>
      <c r="B10" s="270"/>
      <c r="C10" s="270"/>
      <c r="D10" s="270"/>
      <c r="E10" s="270"/>
      <c r="F10" s="270"/>
      <c r="G10" s="270"/>
      <c r="H10" s="270"/>
      <c r="I10" s="270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21" customFormat="1" ht="27.75" customHeight="1">
      <c r="G18" s="20"/>
      <c r="H18"/>
      <c r="I18"/>
    </row>
    <row r="19" spans="7:9" s="21" customFormat="1" ht="27.75" customHeight="1">
      <c r="G19" s="20"/>
      <c r="H19"/>
      <c r="I19"/>
    </row>
    <row r="20" spans="7:9" s="21" customFormat="1" ht="27.75" customHeight="1">
      <c r="G20" s="20"/>
      <c r="H20"/>
      <c r="I20"/>
    </row>
    <row r="21" spans="7:9" s="21" customFormat="1" ht="30" customHeight="1">
      <c r="G21" s="20"/>
      <c r="H21"/>
      <c r="I21"/>
    </row>
    <row r="22" spans="7:9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>
    <tabColor rgb="FFFFC000"/>
  </sheetPr>
  <dimension ref="A1:AG26"/>
  <sheetViews>
    <sheetView view="pageBreakPreview" zoomScale="40" zoomScaleSheetLayoutView="40" workbookViewId="0">
      <selection activeCell="A8" sqref="A8"/>
    </sheetView>
  </sheetViews>
  <sheetFormatPr defaultRowHeight="19.5"/>
  <cols>
    <col min="1" max="2" width="29.625" style="1" customWidth="1"/>
    <col min="3" max="7" width="29.625" style="2" customWidth="1"/>
  </cols>
  <sheetData>
    <row r="1" spans="1:33" ht="165.75" customHeight="1">
      <c r="A1" s="309" t="s">
        <v>592</v>
      </c>
      <c r="B1" s="309"/>
      <c r="C1" s="309"/>
      <c r="D1" s="309"/>
      <c r="E1" s="309"/>
      <c r="F1" s="309"/>
      <c r="G1" s="309"/>
    </row>
    <row r="2" spans="1:33" ht="39.950000000000003" customHeight="1">
      <c r="A2" s="272" t="s">
        <v>214</v>
      </c>
      <c r="B2" s="272"/>
      <c r="C2" s="272"/>
      <c r="D2" s="272"/>
      <c r="E2" s="272"/>
      <c r="F2" s="272"/>
      <c r="G2" s="272"/>
    </row>
    <row r="3" spans="1:33" ht="97.5" customHeight="1">
      <c r="A3" s="326" t="s">
        <v>93</v>
      </c>
      <c r="B3" s="324" t="s">
        <v>121</v>
      </c>
      <c r="C3" s="325"/>
      <c r="D3" s="324" t="s">
        <v>209</v>
      </c>
      <c r="E3" s="325"/>
      <c r="F3" s="324" t="s">
        <v>210</v>
      </c>
      <c r="G3" s="325"/>
    </row>
    <row r="4" spans="1:33" ht="97.5" customHeight="1">
      <c r="A4" s="327"/>
      <c r="B4" s="28" t="s">
        <v>211</v>
      </c>
      <c r="C4" s="28" t="s">
        <v>212</v>
      </c>
      <c r="D4" s="28" t="s">
        <v>211</v>
      </c>
      <c r="E4" s="28" t="s">
        <v>212</v>
      </c>
      <c r="F4" s="28" t="s">
        <v>211</v>
      </c>
      <c r="G4" s="28" t="s">
        <v>212</v>
      </c>
    </row>
    <row r="5" spans="1:33" ht="111.95" customHeight="1">
      <c r="A5" s="30" t="s">
        <v>213</v>
      </c>
      <c r="B5" s="99">
        <f>D5+F5</f>
        <v>95</v>
      </c>
      <c r="C5" s="100">
        <f>E5+G5</f>
        <v>0</v>
      </c>
      <c r="D5" s="100">
        <v>86</v>
      </c>
      <c r="E5" s="100">
        <v>0</v>
      </c>
      <c r="F5" s="100">
        <v>9</v>
      </c>
      <c r="G5" s="100">
        <v>0</v>
      </c>
      <c r="AG5" t="s">
        <v>204</v>
      </c>
    </row>
    <row r="6" spans="1:33" ht="111.95" customHeight="1">
      <c r="A6" s="17"/>
      <c r="B6" s="17"/>
      <c r="C6" s="18"/>
      <c r="D6" s="18"/>
      <c r="E6" s="18"/>
      <c r="F6" s="18"/>
      <c r="G6" s="18"/>
    </row>
    <row r="7" spans="1:33" ht="165.75" customHeight="1">
      <c r="A7" s="342" t="s">
        <v>615</v>
      </c>
      <c r="B7" s="342"/>
      <c r="C7" s="342"/>
      <c r="D7" s="342"/>
      <c r="E7" s="342"/>
      <c r="F7" s="342"/>
      <c r="G7" s="342"/>
    </row>
    <row r="8" spans="1:33" ht="99.75" customHeight="1">
      <c r="A8" s="49" t="s">
        <v>216</v>
      </c>
      <c r="B8" s="26"/>
      <c r="C8" s="26"/>
      <c r="D8" s="26"/>
      <c r="E8" s="26"/>
      <c r="F8" s="26"/>
      <c r="G8" s="26"/>
    </row>
    <row r="9" spans="1:33" ht="39.950000000000003" customHeight="1">
      <c r="A9" s="272" t="s">
        <v>214</v>
      </c>
      <c r="B9" s="272"/>
      <c r="C9" s="272"/>
      <c r="D9" s="272"/>
      <c r="E9" s="272"/>
      <c r="F9" s="272"/>
      <c r="G9" s="272"/>
    </row>
    <row r="10" spans="1:33" ht="97.5" customHeight="1">
      <c r="A10" s="28" t="s">
        <v>93</v>
      </c>
      <c r="B10" s="28" t="s">
        <v>121</v>
      </c>
      <c r="C10" s="28" t="s">
        <v>222</v>
      </c>
      <c r="D10" s="28" t="s">
        <v>224</v>
      </c>
      <c r="E10" s="28" t="s">
        <v>225</v>
      </c>
      <c r="F10" s="28" t="s">
        <v>226</v>
      </c>
      <c r="G10" s="28" t="s">
        <v>223</v>
      </c>
    </row>
    <row r="11" spans="1:33" ht="111.95" customHeight="1">
      <c r="A11" s="30" t="s">
        <v>213</v>
      </c>
      <c r="B11" s="99">
        <f>SUM(C11:G11)</f>
        <v>86</v>
      </c>
      <c r="C11" s="100">
        <v>11</v>
      </c>
      <c r="D11" s="100">
        <v>15</v>
      </c>
      <c r="E11" s="100">
        <v>20</v>
      </c>
      <c r="F11" s="100">
        <v>31</v>
      </c>
      <c r="G11" s="100">
        <v>9</v>
      </c>
    </row>
    <row r="12" spans="1:33" ht="73.5" customHeight="1">
      <c r="A12" s="17"/>
      <c r="B12" s="17"/>
      <c r="C12" s="18"/>
      <c r="D12" s="18"/>
      <c r="E12" s="18"/>
      <c r="F12" s="18"/>
      <c r="G12" s="18"/>
    </row>
    <row r="13" spans="1:33" ht="99.75" customHeight="1">
      <c r="A13" s="49" t="s">
        <v>215</v>
      </c>
      <c r="B13" s="26"/>
      <c r="C13" s="26"/>
      <c r="D13" s="26"/>
      <c r="E13" s="26"/>
      <c r="F13" s="26"/>
      <c r="G13" s="26"/>
    </row>
    <row r="14" spans="1:33" ht="39.950000000000003" customHeight="1">
      <c r="A14" s="272" t="s">
        <v>214</v>
      </c>
      <c r="B14" s="272"/>
      <c r="C14" s="272"/>
      <c r="D14" s="272"/>
      <c r="E14" s="272"/>
      <c r="F14" s="272"/>
      <c r="G14" s="272"/>
    </row>
    <row r="15" spans="1:33" ht="97.5" customHeight="1">
      <c r="A15" s="28" t="s">
        <v>93</v>
      </c>
      <c r="B15" s="28" t="s">
        <v>121</v>
      </c>
      <c r="C15" s="28" t="s">
        <v>217</v>
      </c>
      <c r="D15" s="28" t="s">
        <v>218</v>
      </c>
      <c r="E15" s="28" t="s">
        <v>219</v>
      </c>
      <c r="F15" s="28" t="s">
        <v>220</v>
      </c>
      <c r="G15" s="28" t="s">
        <v>221</v>
      </c>
    </row>
    <row r="16" spans="1:33" ht="111.95" customHeight="1">
      <c r="A16" s="30" t="s">
        <v>213</v>
      </c>
      <c r="B16" s="99">
        <f>SUM(C16:G16)</f>
        <v>86</v>
      </c>
      <c r="C16" s="100">
        <v>0</v>
      </c>
      <c r="D16" s="100">
        <v>5</v>
      </c>
      <c r="E16" s="100">
        <v>16</v>
      </c>
      <c r="F16" s="100">
        <v>33</v>
      </c>
      <c r="G16" s="100">
        <v>32</v>
      </c>
    </row>
    <row r="17" spans="1:7" ht="111.95" customHeight="1">
      <c r="A17" s="17"/>
      <c r="B17" s="17"/>
      <c r="C17" s="19"/>
      <c r="D17" s="19"/>
      <c r="E17" s="19"/>
      <c r="F17" s="19"/>
      <c r="G17" s="19"/>
    </row>
    <row r="24" spans="1:7">
      <c r="C24" s="228"/>
      <c r="D24" s="228"/>
      <c r="E24" s="228"/>
      <c r="F24" s="228"/>
      <c r="G24" s="228"/>
    </row>
    <row r="26" spans="1:7">
      <c r="C26" s="228"/>
      <c r="D26" s="228"/>
      <c r="E26" s="228"/>
      <c r="F26" s="228"/>
      <c r="G26" s="228"/>
    </row>
  </sheetData>
  <mergeCells count="8">
    <mergeCell ref="A14:G14"/>
    <mergeCell ref="A1:G1"/>
    <mergeCell ref="A2:G2"/>
    <mergeCell ref="A9:G9"/>
    <mergeCell ref="F3:G3"/>
    <mergeCell ref="D3:E3"/>
    <mergeCell ref="B3:C3"/>
    <mergeCell ref="A3:A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8" pageOrder="overThenDown" orientation="portrait" useFirstPageNumber="1" r:id="rId1"/>
  <headerFooter>
    <oddFooter>&amp;C&amp;30&amp;P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8">
    <tabColor rgb="FFFFC000"/>
  </sheetPr>
  <dimension ref="A1:J48"/>
  <sheetViews>
    <sheetView view="pageBreakPreview" zoomScale="40" zoomScaleSheetLayoutView="40" workbookViewId="0">
      <pane xSplit="1" ySplit="3" topLeftCell="B4" activePane="bottomRight" state="frozen"/>
      <selection activeCell="A8" sqref="A8"/>
      <selection pane="topRight" activeCell="A8" sqref="A8"/>
      <selection pane="bottomLeft" activeCell="A8" sqref="A8"/>
      <selection pane="bottomRight" activeCell="A8" sqref="A8"/>
    </sheetView>
  </sheetViews>
  <sheetFormatPr defaultRowHeight="19.5"/>
  <cols>
    <col min="1" max="1" width="18.5" style="1" customWidth="1"/>
    <col min="2" max="2" width="41" style="1" customWidth="1"/>
    <col min="3" max="3" width="43.625" style="2" customWidth="1"/>
    <col min="4" max="4" width="1.5" customWidth="1"/>
    <col min="5" max="5" width="18.5" style="1" customWidth="1"/>
    <col min="6" max="6" width="41" style="1" customWidth="1"/>
    <col min="7" max="7" width="43.625" style="2" customWidth="1"/>
  </cols>
  <sheetData>
    <row r="1" spans="1:10" ht="165.75" customHeight="1">
      <c r="A1" s="309" t="s">
        <v>285</v>
      </c>
      <c r="B1" s="309"/>
      <c r="C1" s="309"/>
      <c r="D1" s="309"/>
      <c r="E1" s="309"/>
      <c r="F1" s="309"/>
      <c r="G1" s="309"/>
    </row>
    <row r="2" spans="1:10" ht="39.950000000000003" customHeight="1">
      <c r="A2" s="317"/>
      <c r="B2" s="317"/>
      <c r="C2" s="317"/>
      <c r="E2" s="317"/>
      <c r="F2" s="317"/>
      <c r="G2" s="317"/>
    </row>
    <row r="3" spans="1:10" ht="78" customHeight="1">
      <c r="A3" s="41" t="s">
        <v>286</v>
      </c>
      <c r="B3" s="91" t="s">
        <v>514</v>
      </c>
      <c r="C3" s="41" t="s">
        <v>283</v>
      </c>
      <c r="D3" s="56"/>
      <c r="E3" s="41" t="s">
        <v>286</v>
      </c>
      <c r="F3" s="91" t="s">
        <v>515</v>
      </c>
      <c r="G3" s="41" t="s">
        <v>283</v>
      </c>
    </row>
    <row r="4" spans="1:10" ht="78" customHeight="1">
      <c r="A4" s="147">
        <v>1</v>
      </c>
      <c r="B4" s="148" t="s">
        <v>354</v>
      </c>
      <c r="C4" s="147" t="s">
        <v>355</v>
      </c>
      <c r="D4" s="56"/>
      <c r="E4" s="92">
        <v>28</v>
      </c>
      <c r="F4" s="93" t="s">
        <v>398</v>
      </c>
      <c r="G4" s="92" t="s">
        <v>399</v>
      </c>
      <c r="I4" s="229"/>
      <c r="J4" s="230"/>
    </row>
    <row r="5" spans="1:10" ht="78" customHeight="1">
      <c r="A5" s="92">
        <v>2</v>
      </c>
      <c r="B5" s="93" t="s">
        <v>356</v>
      </c>
      <c r="C5" s="92" t="s">
        <v>357</v>
      </c>
      <c r="D5" s="56"/>
      <c r="E5" s="92">
        <v>29</v>
      </c>
      <c r="F5" s="93" t="s">
        <v>400</v>
      </c>
      <c r="G5" s="92" t="s">
        <v>401</v>
      </c>
      <c r="I5" s="229"/>
      <c r="J5" s="230"/>
    </row>
    <row r="6" spans="1:10" ht="78" customHeight="1">
      <c r="A6" s="92">
        <v>3</v>
      </c>
      <c r="B6" s="93" t="s">
        <v>358</v>
      </c>
      <c r="C6" s="92" t="s">
        <v>359</v>
      </c>
      <c r="D6" s="56"/>
      <c r="E6" s="92">
        <v>30</v>
      </c>
      <c r="F6" s="93" t="s">
        <v>402</v>
      </c>
      <c r="G6" s="92"/>
      <c r="I6" s="229"/>
      <c r="J6" s="231"/>
    </row>
    <row r="7" spans="1:10" ht="78" customHeight="1">
      <c r="A7" s="92">
        <v>4</v>
      </c>
      <c r="B7" s="93" t="s">
        <v>360</v>
      </c>
      <c r="C7" s="92" t="s">
        <v>361</v>
      </c>
      <c r="D7" s="56"/>
      <c r="E7" s="92">
        <v>32</v>
      </c>
      <c r="F7" s="93" t="s">
        <v>403</v>
      </c>
      <c r="G7" s="92" t="s">
        <v>404</v>
      </c>
      <c r="I7" s="229"/>
      <c r="J7" s="230"/>
    </row>
    <row r="8" spans="1:10" ht="78" customHeight="1">
      <c r="A8" s="92">
        <v>6</v>
      </c>
      <c r="B8" s="93" t="s">
        <v>362</v>
      </c>
      <c r="C8" s="92" t="s">
        <v>363</v>
      </c>
      <c r="D8" s="56"/>
      <c r="E8" s="92">
        <v>33</v>
      </c>
      <c r="F8" s="93" t="s">
        <v>405</v>
      </c>
      <c r="G8" s="92" t="s">
        <v>406</v>
      </c>
      <c r="I8" s="229"/>
      <c r="J8" s="230"/>
    </row>
    <row r="9" spans="1:10" ht="78" customHeight="1">
      <c r="A9" s="92">
        <v>7</v>
      </c>
      <c r="B9" s="93" t="s">
        <v>364</v>
      </c>
      <c r="C9" s="92" t="s">
        <v>365</v>
      </c>
      <c r="D9" s="56"/>
      <c r="E9" s="92">
        <v>34</v>
      </c>
      <c r="F9" s="93" t="s">
        <v>407</v>
      </c>
      <c r="G9" s="92" t="s">
        <v>408</v>
      </c>
      <c r="I9" s="229"/>
      <c r="J9" s="230"/>
    </row>
    <row r="10" spans="1:10" ht="78" customHeight="1">
      <c r="A10" s="92">
        <v>8</v>
      </c>
      <c r="B10" s="93" t="s">
        <v>366</v>
      </c>
      <c r="C10" s="92" t="s">
        <v>367</v>
      </c>
      <c r="D10" s="56"/>
      <c r="E10" s="92">
        <v>35</v>
      </c>
      <c r="F10" s="93" t="s">
        <v>409</v>
      </c>
      <c r="G10" s="92"/>
      <c r="I10" s="229"/>
      <c r="J10" s="232"/>
    </row>
    <row r="11" spans="1:10" ht="78" customHeight="1">
      <c r="A11" s="92">
        <v>9</v>
      </c>
      <c r="B11" s="93" t="s">
        <v>368</v>
      </c>
      <c r="C11" s="92" t="s">
        <v>369</v>
      </c>
      <c r="D11" s="56"/>
      <c r="E11" s="92">
        <v>36</v>
      </c>
      <c r="F11" s="93" t="s">
        <v>410</v>
      </c>
      <c r="G11" s="92" t="s">
        <v>411</v>
      </c>
      <c r="I11" s="229"/>
      <c r="J11" s="230"/>
    </row>
    <row r="12" spans="1:10" ht="78" customHeight="1">
      <c r="A12" s="92">
        <v>10</v>
      </c>
      <c r="B12" s="93" t="s">
        <v>370</v>
      </c>
      <c r="C12" s="92" t="s">
        <v>371</v>
      </c>
      <c r="D12" s="56"/>
      <c r="E12" s="92">
        <v>37</v>
      </c>
      <c r="F12" s="93" t="s">
        <v>412</v>
      </c>
      <c r="G12" s="92" t="s">
        <v>413</v>
      </c>
      <c r="I12" s="229"/>
      <c r="J12" s="230"/>
    </row>
    <row r="13" spans="1:10" ht="78" customHeight="1">
      <c r="A13" s="92">
        <v>11</v>
      </c>
      <c r="B13" s="93" t="s">
        <v>372</v>
      </c>
      <c r="C13" s="92" t="s">
        <v>373</v>
      </c>
      <c r="D13" s="56"/>
      <c r="E13" s="92">
        <v>38</v>
      </c>
      <c r="F13" s="93" t="s">
        <v>414</v>
      </c>
      <c r="G13" s="92" t="s">
        <v>415</v>
      </c>
      <c r="I13" s="229"/>
      <c r="J13" s="230"/>
    </row>
    <row r="14" spans="1:10" ht="78" customHeight="1">
      <c r="A14" s="92">
        <v>12</v>
      </c>
      <c r="B14" s="93" t="s">
        <v>374</v>
      </c>
      <c r="C14" s="92" t="s">
        <v>375</v>
      </c>
      <c r="D14" s="56"/>
      <c r="E14" s="92">
        <v>39</v>
      </c>
      <c r="F14" s="93" t="s">
        <v>416</v>
      </c>
      <c r="G14" s="92" t="s">
        <v>417</v>
      </c>
      <c r="I14" s="229"/>
      <c r="J14" s="230"/>
    </row>
    <row r="15" spans="1:10" ht="78" customHeight="1">
      <c r="A15" s="92">
        <v>13</v>
      </c>
      <c r="B15" s="93" t="s">
        <v>376</v>
      </c>
      <c r="C15" s="92" t="s">
        <v>377</v>
      </c>
      <c r="D15" s="56"/>
      <c r="E15" s="92">
        <v>40</v>
      </c>
      <c r="F15" s="93" t="s">
        <v>418</v>
      </c>
      <c r="G15" s="92" t="s">
        <v>419</v>
      </c>
      <c r="I15" s="229"/>
      <c r="J15" s="230"/>
    </row>
    <row r="16" spans="1:10" ht="78" customHeight="1">
      <c r="A16" s="92">
        <v>14</v>
      </c>
      <c r="B16" s="93" t="s">
        <v>378</v>
      </c>
      <c r="C16" s="92" t="s">
        <v>379</v>
      </c>
      <c r="D16" s="56"/>
      <c r="E16" s="92">
        <v>42</v>
      </c>
      <c r="F16" s="93" t="s">
        <v>420</v>
      </c>
      <c r="G16" s="92" t="s">
        <v>421</v>
      </c>
      <c r="I16" s="229"/>
      <c r="J16" s="230"/>
    </row>
    <row r="17" spans="1:10" ht="78" customHeight="1">
      <c r="A17" s="92">
        <v>15</v>
      </c>
      <c r="B17" s="93" t="s">
        <v>380</v>
      </c>
      <c r="C17" s="92" t="s">
        <v>381</v>
      </c>
      <c r="D17" s="56"/>
      <c r="E17" s="92">
        <v>44</v>
      </c>
      <c r="F17" s="93" t="s">
        <v>422</v>
      </c>
      <c r="G17" s="92" t="s">
        <v>423</v>
      </c>
      <c r="I17" s="229"/>
      <c r="J17" s="230"/>
    </row>
    <row r="18" spans="1:10" ht="78" customHeight="1">
      <c r="A18" s="92">
        <v>17</v>
      </c>
      <c r="B18" s="93" t="s">
        <v>382</v>
      </c>
      <c r="C18" s="92" t="s">
        <v>383</v>
      </c>
      <c r="D18" s="56"/>
      <c r="E18" s="92">
        <v>45</v>
      </c>
      <c r="F18" s="93" t="s">
        <v>424</v>
      </c>
      <c r="G18" s="92" t="s">
        <v>425</v>
      </c>
      <c r="I18" s="229"/>
      <c r="J18" s="230"/>
    </row>
    <row r="19" spans="1:10" ht="78" customHeight="1">
      <c r="A19" s="92">
        <v>18</v>
      </c>
      <c r="B19" s="93" t="s">
        <v>384</v>
      </c>
      <c r="C19" s="92" t="s">
        <v>385</v>
      </c>
      <c r="D19" s="56"/>
      <c r="E19" s="92">
        <v>47</v>
      </c>
      <c r="F19" s="93" t="s">
        <v>426</v>
      </c>
      <c r="G19" s="92" t="s">
        <v>427</v>
      </c>
      <c r="I19" s="229"/>
      <c r="J19" s="230"/>
    </row>
    <row r="20" spans="1:10" ht="78" customHeight="1">
      <c r="A20" s="92">
        <v>21</v>
      </c>
      <c r="B20" s="93" t="s">
        <v>386</v>
      </c>
      <c r="C20" s="92" t="s">
        <v>387</v>
      </c>
      <c r="D20" s="56"/>
      <c r="E20" s="92">
        <v>48</v>
      </c>
      <c r="F20" s="93" t="s">
        <v>428</v>
      </c>
      <c r="G20" s="92" t="s">
        <v>429</v>
      </c>
      <c r="I20" s="229"/>
      <c r="J20" s="228"/>
    </row>
    <row r="21" spans="1:10" ht="78" customHeight="1">
      <c r="A21" s="92">
        <v>22</v>
      </c>
      <c r="B21" s="93" t="s">
        <v>388</v>
      </c>
      <c r="C21" s="92" t="s">
        <v>389</v>
      </c>
      <c r="D21" s="56"/>
      <c r="E21" s="92">
        <v>49</v>
      </c>
      <c r="F21" s="93" t="s">
        <v>594</v>
      </c>
      <c r="G21" s="92" t="s">
        <v>430</v>
      </c>
      <c r="I21" s="229"/>
      <c r="J21" s="230"/>
    </row>
    <row r="22" spans="1:10" ht="78" customHeight="1">
      <c r="A22" s="92">
        <v>23</v>
      </c>
      <c r="B22" s="93" t="s">
        <v>390</v>
      </c>
      <c r="C22" s="92" t="s">
        <v>391</v>
      </c>
      <c r="D22" s="56"/>
      <c r="E22" s="92">
        <v>51</v>
      </c>
      <c r="F22" s="93" t="s">
        <v>431</v>
      </c>
      <c r="G22" s="92" t="s">
        <v>432</v>
      </c>
      <c r="I22" s="229"/>
      <c r="J22" s="230"/>
    </row>
    <row r="23" spans="1:10" ht="78" customHeight="1">
      <c r="A23" s="92">
        <v>24</v>
      </c>
      <c r="B23" s="93" t="s">
        <v>392</v>
      </c>
      <c r="C23" s="92" t="s">
        <v>393</v>
      </c>
      <c r="D23" s="56"/>
      <c r="E23" s="92">
        <v>52</v>
      </c>
      <c r="F23" s="93" t="s">
        <v>433</v>
      </c>
      <c r="G23" s="92" t="s">
        <v>352</v>
      </c>
    </row>
    <row r="24" spans="1:10" ht="78" customHeight="1">
      <c r="A24" s="92">
        <v>25</v>
      </c>
      <c r="B24" s="93" t="s">
        <v>394</v>
      </c>
      <c r="C24" s="92" t="s">
        <v>395</v>
      </c>
      <c r="D24" s="56"/>
      <c r="E24" s="92">
        <v>53</v>
      </c>
      <c r="F24" s="93" t="s">
        <v>434</v>
      </c>
      <c r="G24" s="92" t="s">
        <v>435</v>
      </c>
      <c r="I24" s="229"/>
      <c r="J24" s="230"/>
    </row>
    <row r="25" spans="1:10" ht="78" customHeight="1">
      <c r="A25" s="150">
        <v>27</v>
      </c>
      <c r="B25" s="151" t="s">
        <v>396</v>
      </c>
      <c r="C25" s="150" t="s">
        <v>397</v>
      </c>
      <c r="D25" s="149"/>
      <c r="E25" s="150">
        <v>54</v>
      </c>
      <c r="F25" s="151" t="s">
        <v>436</v>
      </c>
      <c r="G25" s="150" t="s">
        <v>437</v>
      </c>
      <c r="I25" s="229"/>
      <c r="J25" s="230"/>
    </row>
    <row r="26" spans="1:10" ht="78" customHeight="1">
      <c r="A26" s="147">
        <v>55</v>
      </c>
      <c r="B26" s="148" t="s">
        <v>438</v>
      </c>
      <c r="C26" s="147" t="s">
        <v>439</v>
      </c>
      <c r="D26" s="56"/>
      <c r="E26" s="92">
        <v>88</v>
      </c>
      <c r="F26" s="93" t="s">
        <v>480</v>
      </c>
      <c r="G26" s="92" t="s">
        <v>481</v>
      </c>
      <c r="I26" s="229"/>
      <c r="J26" s="230"/>
    </row>
    <row r="27" spans="1:10" ht="78" customHeight="1">
      <c r="A27" s="92">
        <v>56</v>
      </c>
      <c r="B27" s="93" t="s">
        <v>440</v>
      </c>
      <c r="C27" s="92" t="s">
        <v>441</v>
      </c>
      <c r="D27" s="56"/>
      <c r="E27" s="92">
        <v>89</v>
      </c>
      <c r="F27" s="93" t="s">
        <v>422</v>
      </c>
      <c r="G27" s="92" t="s">
        <v>482</v>
      </c>
      <c r="I27" s="229"/>
      <c r="J27" s="230"/>
    </row>
    <row r="28" spans="1:10" ht="78" customHeight="1">
      <c r="A28" s="92">
        <v>57</v>
      </c>
      <c r="B28" s="93" t="s">
        <v>442</v>
      </c>
      <c r="C28" s="92" t="s">
        <v>443</v>
      </c>
      <c r="D28" s="56"/>
      <c r="E28" s="92">
        <v>90</v>
      </c>
      <c r="F28" s="93" t="s">
        <v>483</v>
      </c>
      <c r="G28" s="92" t="s">
        <v>484</v>
      </c>
      <c r="I28" s="229"/>
      <c r="J28" s="230"/>
    </row>
    <row r="29" spans="1:10" ht="78" customHeight="1">
      <c r="A29" s="92">
        <v>59</v>
      </c>
      <c r="B29" s="93" t="s">
        <v>444</v>
      </c>
      <c r="C29" s="92" t="s">
        <v>445</v>
      </c>
      <c r="D29" s="56"/>
      <c r="E29" s="92">
        <v>91</v>
      </c>
      <c r="F29" s="93" t="s">
        <v>485</v>
      </c>
      <c r="G29" s="92" t="s">
        <v>486</v>
      </c>
      <c r="I29" s="229"/>
      <c r="J29" s="230"/>
    </row>
    <row r="30" spans="1:10" ht="78" customHeight="1">
      <c r="A30" s="92">
        <v>60</v>
      </c>
      <c r="B30" s="93" t="s">
        <v>446</v>
      </c>
      <c r="C30" s="92" t="s">
        <v>447</v>
      </c>
      <c r="D30" s="56"/>
      <c r="E30" s="92">
        <v>92</v>
      </c>
      <c r="F30" s="93" t="s">
        <v>487</v>
      </c>
      <c r="G30" s="92" t="s">
        <v>488</v>
      </c>
      <c r="I30" s="229"/>
      <c r="J30" s="230"/>
    </row>
    <row r="31" spans="1:10" ht="78" customHeight="1">
      <c r="A31" s="92">
        <v>61</v>
      </c>
      <c r="B31" s="93" t="s">
        <v>448</v>
      </c>
      <c r="C31" s="92" t="s">
        <v>449</v>
      </c>
      <c r="D31" s="56"/>
      <c r="E31" s="92">
        <v>93</v>
      </c>
      <c r="F31" s="93" t="s">
        <v>489</v>
      </c>
      <c r="G31" s="92" t="s">
        <v>490</v>
      </c>
      <c r="I31" s="229"/>
      <c r="J31" s="230"/>
    </row>
    <row r="32" spans="1:10" ht="78" customHeight="1">
      <c r="A32" s="92">
        <v>63</v>
      </c>
      <c r="B32" s="93" t="s">
        <v>450</v>
      </c>
      <c r="C32" s="92" t="s">
        <v>371</v>
      </c>
      <c r="D32" s="56"/>
      <c r="E32" s="92">
        <v>94</v>
      </c>
      <c r="F32" s="93" t="s">
        <v>491</v>
      </c>
      <c r="G32" s="92" t="s">
        <v>490</v>
      </c>
      <c r="I32" s="229"/>
      <c r="J32" s="233"/>
    </row>
    <row r="33" spans="1:10" ht="78" customHeight="1">
      <c r="A33" s="92">
        <v>64</v>
      </c>
      <c r="B33" s="93" t="s">
        <v>451</v>
      </c>
      <c r="C33" s="92" t="s">
        <v>452</v>
      </c>
      <c r="D33" s="56"/>
      <c r="E33" s="92">
        <v>95</v>
      </c>
      <c r="F33" s="93" t="s">
        <v>492</v>
      </c>
      <c r="G33" s="92" t="s">
        <v>493</v>
      </c>
      <c r="I33" s="229"/>
      <c r="J33" s="230"/>
    </row>
    <row r="34" spans="1:10" ht="78" customHeight="1">
      <c r="A34" s="92">
        <v>65</v>
      </c>
      <c r="B34" s="93" t="s">
        <v>453</v>
      </c>
      <c r="C34" s="92" t="s">
        <v>454</v>
      </c>
      <c r="D34" s="56"/>
      <c r="E34" s="92">
        <v>96</v>
      </c>
      <c r="F34" s="93" t="s">
        <v>494</v>
      </c>
      <c r="G34" s="92" t="s">
        <v>352</v>
      </c>
      <c r="I34" s="229"/>
      <c r="J34" s="230"/>
    </row>
    <row r="35" spans="1:10" ht="78" customHeight="1">
      <c r="A35" s="92">
        <v>66</v>
      </c>
      <c r="B35" s="93" t="s">
        <v>455</v>
      </c>
      <c r="C35" s="92" t="s">
        <v>456</v>
      </c>
      <c r="D35" s="56"/>
      <c r="E35" s="92">
        <v>97</v>
      </c>
      <c r="F35" s="93" t="s">
        <v>495</v>
      </c>
      <c r="G35" s="92" t="s">
        <v>496</v>
      </c>
      <c r="I35" s="229"/>
      <c r="J35" s="230"/>
    </row>
    <row r="36" spans="1:10" ht="78" customHeight="1">
      <c r="A36" s="92">
        <v>67</v>
      </c>
      <c r="B36" s="93" t="s">
        <v>457</v>
      </c>
      <c r="C36" s="92" t="s">
        <v>458</v>
      </c>
      <c r="D36" s="56"/>
      <c r="E36" s="92">
        <v>98</v>
      </c>
      <c r="F36" s="93" t="s">
        <v>497</v>
      </c>
      <c r="G36" s="92" t="s">
        <v>498</v>
      </c>
      <c r="I36" s="229"/>
      <c r="J36" s="230"/>
    </row>
    <row r="37" spans="1:10" ht="78" customHeight="1">
      <c r="A37" s="92">
        <v>70</v>
      </c>
      <c r="B37" s="93" t="s">
        <v>459</v>
      </c>
      <c r="C37" s="92" t="s">
        <v>435</v>
      </c>
      <c r="D37" s="56"/>
      <c r="E37" s="92">
        <v>100</v>
      </c>
      <c r="F37" s="93" t="s">
        <v>499</v>
      </c>
      <c r="G37" s="92" t="s">
        <v>500</v>
      </c>
      <c r="I37" s="229"/>
      <c r="J37" s="230"/>
    </row>
    <row r="38" spans="1:10" ht="78" customHeight="1">
      <c r="A38" s="92">
        <v>71</v>
      </c>
      <c r="B38" s="93" t="s">
        <v>460</v>
      </c>
      <c r="C38" s="92" t="s">
        <v>461</v>
      </c>
      <c r="D38" s="56"/>
      <c r="E38" s="92">
        <v>101</v>
      </c>
      <c r="F38" s="93" t="s">
        <v>501</v>
      </c>
      <c r="G38" s="92" t="s">
        <v>502</v>
      </c>
      <c r="I38" s="229"/>
      <c r="J38" s="230"/>
    </row>
    <row r="39" spans="1:10" ht="78" customHeight="1">
      <c r="A39" s="92">
        <v>74</v>
      </c>
      <c r="B39" s="93" t="s">
        <v>462</v>
      </c>
      <c r="C39" s="92" t="s">
        <v>463</v>
      </c>
      <c r="D39" s="56"/>
      <c r="E39" s="92">
        <v>102</v>
      </c>
      <c r="F39" s="93" t="s">
        <v>595</v>
      </c>
      <c r="G39" s="92" t="s">
        <v>503</v>
      </c>
      <c r="I39" s="229"/>
      <c r="J39" s="230"/>
    </row>
    <row r="40" spans="1:10" ht="78" customHeight="1">
      <c r="A40" s="92">
        <v>75</v>
      </c>
      <c r="B40" s="93" t="s">
        <v>464</v>
      </c>
      <c r="C40" s="92" t="s">
        <v>465</v>
      </c>
      <c r="D40" s="56"/>
      <c r="E40" s="92">
        <v>103</v>
      </c>
      <c r="F40" s="93" t="s">
        <v>504</v>
      </c>
      <c r="G40" s="92" t="s">
        <v>490</v>
      </c>
      <c r="I40" s="229"/>
      <c r="J40" s="230"/>
    </row>
    <row r="41" spans="1:10" ht="78" customHeight="1">
      <c r="A41" s="92">
        <v>76</v>
      </c>
      <c r="B41" s="93" t="s">
        <v>466</v>
      </c>
      <c r="C41" s="92" t="s">
        <v>467</v>
      </c>
      <c r="D41" s="56"/>
      <c r="E41" s="92">
        <v>104</v>
      </c>
      <c r="F41" s="93" t="s">
        <v>505</v>
      </c>
      <c r="G41" s="92" t="s">
        <v>506</v>
      </c>
      <c r="I41" s="229"/>
      <c r="J41" s="230"/>
    </row>
    <row r="42" spans="1:10" ht="78" customHeight="1">
      <c r="A42" s="92">
        <v>78</v>
      </c>
      <c r="B42" s="93" t="s">
        <v>468</v>
      </c>
      <c r="C42" s="92"/>
      <c r="D42" s="56"/>
      <c r="E42" s="92">
        <v>106</v>
      </c>
      <c r="F42" s="93" t="s">
        <v>507</v>
      </c>
      <c r="G42" s="92" t="s">
        <v>508</v>
      </c>
      <c r="I42" s="229"/>
      <c r="J42" s="230"/>
    </row>
    <row r="43" spans="1:10" ht="78" customHeight="1">
      <c r="A43" s="92">
        <v>81</v>
      </c>
      <c r="B43" s="93" t="s">
        <v>469</v>
      </c>
      <c r="C43" s="92" t="s">
        <v>445</v>
      </c>
      <c r="D43" s="56"/>
      <c r="E43" s="92">
        <v>107</v>
      </c>
      <c r="F43" s="93" t="s">
        <v>509</v>
      </c>
      <c r="G43" s="92" t="s">
        <v>510</v>
      </c>
      <c r="I43" s="229"/>
      <c r="J43" s="230"/>
    </row>
    <row r="44" spans="1:10" ht="78" customHeight="1">
      <c r="A44" s="92">
        <v>82</v>
      </c>
      <c r="B44" s="93" t="s">
        <v>470</v>
      </c>
      <c r="C44" s="92" t="s">
        <v>471</v>
      </c>
      <c r="D44" s="56"/>
      <c r="E44" s="92">
        <v>108</v>
      </c>
      <c r="F44" s="93" t="s">
        <v>511</v>
      </c>
      <c r="G44" s="92" t="s">
        <v>512</v>
      </c>
      <c r="I44" s="229"/>
      <c r="J44" s="230"/>
    </row>
    <row r="45" spans="1:10" ht="78" customHeight="1">
      <c r="A45" s="92">
        <v>83</v>
      </c>
      <c r="B45" s="93" t="s">
        <v>472</v>
      </c>
      <c r="C45" s="92" t="s">
        <v>473</v>
      </c>
      <c r="D45" s="56"/>
      <c r="E45" s="92"/>
      <c r="F45" s="93"/>
      <c r="G45" s="92"/>
      <c r="I45" s="229"/>
      <c r="J45" s="230"/>
    </row>
    <row r="46" spans="1:10" ht="78" customHeight="1">
      <c r="A46" s="92">
        <v>85</v>
      </c>
      <c r="B46" s="93" t="s">
        <v>474</v>
      </c>
      <c r="C46" s="92" t="s">
        <v>475</v>
      </c>
      <c r="D46" s="56"/>
      <c r="E46" s="92"/>
      <c r="F46" s="93"/>
      <c r="G46" s="92"/>
      <c r="I46" s="229"/>
      <c r="J46" s="230"/>
    </row>
    <row r="47" spans="1:10" ht="78" customHeight="1">
      <c r="A47" s="92">
        <v>86</v>
      </c>
      <c r="B47" s="93" t="s">
        <v>476</v>
      </c>
      <c r="C47" s="92" t="s">
        <v>477</v>
      </c>
      <c r="D47" s="56"/>
      <c r="E47" s="92"/>
      <c r="F47" s="93"/>
      <c r="G47" s="92"/>
      <c r="I47" s="229"/>
      <c r="J47" s="230"/>
    </row>
    <row r="48" spans="1:10" ht="78" customHeight="1">
      <c r="A48" s="150">
        <v>87</v>
      </c>
      <c r="B48" s="151" t="s">
        <v>478</v>
      </c>
      <c r="C48" s="150" t="s">
        <v>479</v>
      </c>
      <c r="D48" s="56"/>
      <c r="E48" s="101" t="s">
        <v>319</v>
      </c>
      <c r="F48" s="101" t="s">
        <v>513</v>
      </c>
      <c r="G48" s="101"/>
      <c r="I48" s="229"/>
      <c r="J48" s="230"/>
    </row>
  </sheetData>
  <mergeCells count="3">
    <mergeCell ref="A1:G1"/>
    <mergeCell ref="A2:C2"/>
    <mergeCell ref="E2:G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9" pageOrder="overThenDown" orientation="portrait" useFirstPageNumber="1" r:id="rId1"/>
  <headerFooter>
    <oddFooter>&amp;C&amp;30&amp;P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9">
    <tabColor rgb="FFFFC000"/>
  </sheetPr>
  <dimension ref="A1:J23"/>
  <sheetViews>
    <sheetView view="pageBreakPreview" zoomScale="40" zoomScaleSheetLayoutView="40" workbookViewId="0">
      <selection activeCell="A8" sqref="A8"/>
    </sheetView>
  </sheetViews>
  <sheetFormatPr defaultRowHeight="19.5"/>
  <cols>
    <col min="1" max="1" width="44.625" style="1" customWidth="1"/>
    <col min="2" max="2" width="101" style="1" customWidth="1"/>
    <col min="3" max="3" width="63.75" style="1" customWidth="1"/>
  </cols>
  <sheetData>
    <row r="1" spans="1:10" ht="165.75" customHeight="1">
      <c r="A1" s="309" t="s">
        <v>287</v>
      </c>
      <c r="B1" s="309"/>
      <c r="C1" s="309"/>
    </row>
    <row r="2" spans="1:10" ht="39.950000000000003" customHeight="1">
      <c r="A2" s="272"/>
      <c r="B2" s="272"/>
      <c r="C2" s="272"/>
    </row>
    <row r="3" spans="1:10" ht="90" customHeight="1">
      <c r="A3" s="28" t="s">
        <v>288</v>
      </c>
      <c r="B3" s="28" t="s">
        <v>289</v>
      </c>
      <c r="C3" s="28" t="s">
        <v>283</v>
      </c>
    </row>
    <row r="4" spans="1:10" ht="90" customHeight="1">
      <c r="A4" s="51">
        <v>201</v>
      </c>
      <c r="B4" s="54" t="s">
        <v>596</v>
      </c>
      <c r="C4" s="51" t="s">
        <v>605</v>
      </c>
      <c r="F4" s="230"/>
      <c r="H4" s="229"/>
      <c r="J4" s="230"/>
    </row>
    <row r="5" spans="1:10" ht="90" customHeight="1">
      <c r="A5" s="52">
        <v>206</v>
      </c>
      <c r="B5" s="55" t="s">
        <v>597</v>
      </c>
      <c r="C5" s="52" t="s">
        <v>606</v>
      </c>
      <c r="F5" s="230"/>
      <c r="H5" s="229"/>
      <c r="J5" s="228"/>
    </row>
    <row r="6" spans="1:10" ht="90" customHeight="1">
      <c r="A6" s="52">
        <v>208</v>
      </c>
      <c r="B6" s="251" t="s">
        <v>601</v>
      </c>
      <c r="C6" s="52" t="s">
        <v>607</v>
      </c>
      <c r="F6" s="230"/>
      <c r="H6" s="229"/>
      <c r="J6" s="228"/>
    </row>
    <row r="7" spans="1:10" ht="90" customHeight="1">
      <c r="A7" s="121">
        <v>210</v>
      </c>
      <c r="B7" s="122" t="s">
        <v>598</v>
      </c>
      <c r="C7" s="121" t="s">
        <v>608</v>
      </c>
      <c r="F7" s="230"/>
      <c r="H7" s="229"/>
      <c r="J7" s="228"/>
    </row>
    <row r="8" spans="1:10" ht="90" customHeight="1">
      <c r="A8" s="52">
        <v>216</v>
      </c>
      <c r="B8" s="251" t="s">
        <v>602</v>
      </c>
      <c r="C8" s="52" t="s">
        <v>609</v>
      </c>
      <c r="F8" s="230"/>
      <c r="H8" s="229"/>
      <c r="J8" s="228"/>
    </row>
    <row r="9" spans="1:10" ht="90" customHeight="1">
      <c r="A9" s="52">
        <v>232</v>
      </c>
      <c r="B9" s="55" t="s">
        <v>599</v>
      </c>
      <c r="C9" s="52" t="s">
        <v>610</v>
      </c>
      <c r="F9" s="230"/>
      <c r="H9" s="229"/>
      <c r="J9" s="228"/>
    </row>
    <row r="10" spans="1:10" ht="90" customHeight="1">
      <c r="A10" s="52">
        <v>233</v>
      </c>
      <c r="B10" s="55" t="s">
        <v>600</v>
      </c>
      <c r="C10" s="52" t="s">
        <v>611</v>
      </c>
      <c r="F10" s="230"/>
      <c r="H10" s="229"/>
      <c r="J10" s="228"/>
    </row>
    <row r="11" spans="1:10" ht="90" customHeight="1">
      <c r="A11" s="52">
        <v>235</v>
      </c>
      <c r="B11" s="55" t="s">
        <v>603</v>
      </c>
      <c r="C11" s="52" t="s">
        <v>607</v>
      </c>
      <c r="F11" s="230"/>
      <c r="H11" s="229"/>
      <c r="J11" s="228"/>
    </row>
    <row r="12" spans="1:10" ht="90" customHeight="1">
      <c r="A12" s="53">
        <v>236</v>
      </c>
      <c r="B12" s="252" t="s">
        <v>604</v>
      </c>
      <c r="C12" s="53" t="s">
        <v>609</v>
      </c>
      <c r="F12" s="230"/>
      <c r="H12" s="229"/>
      <c r="J12" s="228"/>
    </row>
    <row r="13" spans="1:10" ht="73.5" customHeight="1">
      <c r="A13" s="17"/>
      <c r="B13" s="17"/>
      <c r="C13" s="17"/>
    </row>
    <row r="14" spans="1:10" ht="73.5" customHeight="1">
      <c r="A14" s="17"/>
      <c r="B14" s="17"/>
      <c r="C14" s="17"/>
    </row>
    <row r="15" spans="1:10" ht="73.5" customHeight="1">
      <c r="A15" s="17"/>
      <c r="B15" s="17"/>
      <c r="C15" s="17"/>
    </row>
    <row r="16" spans="1:10" ht="73.5" customHeight="1">
      <c r="A16" s="17"/>
      <c r="B16" s="17"/>
      <c r="C16" s="17"/>
    </row>
    <row r="17" spans="1:3" ht="73.5" customHeight="1">
      <c r="A17" s="17"/>
      <c r="B17" s="17"/>
      <c r="C17" s="17"/>
    </row>
    <row r="18" spans="1:3" ht="73.5" customHeight="1">
      <c r="A18" s="17"/>
      <c r="B18" s="17"/>
      <c r="C18" s="17"/>
    </row>
    <row r="19" spans="1:3" ht="73.5" customHeight="1">
      <c r="A19" s="17"/>
      <c r="B19" s="17"/>
      <c r="C19" s="17"/>
    </row>
    <row r="20" spans="1:3" ht="73.5" customHeight="1">
      <c r="A20" s="17"/>
      <c r="B20" s="17"/>
      <c r="C20" s="17"/>
    </row>
    <row r="21" spans="1:3" ht="73.5" customHeight="1">
      <c r="A21" s="17"/>
      <c r="B21" s="17"/>
      <c r="C21" s="17"/>
    </row>
    <row r="22" spans="1:3" ht="111.95" customHeight="1">
      <c r="A22" s="17"/>
      <c r="B22" s="17"/>
      <c r="C22" s="17"/>
    </row>
    <row r="23" spans="1:3" ht="31.5">
      <c r="A23" s="17"/>
      <c r="B23" s="17"/>
      <c r="C23" s="17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1" pageOrder="overThenDown" orientation="portrait" useFirstPageNumber="1" r:id="rId1"/>
  <headerFooter>
    <oddFooter>&amp;C&amp;30&amp;P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0">
    <tabColor rgb="FFFFC000"/>
  </sheetPr>
  <dimension ref="A1:Z13"/>
  <sheetViews>
    <sheetView view="pageBreakPreview" zoomScale="40" zoomScaleSheetLayoutView="40" workbookViewId="0">
      <selection activeCell="A8" sqref="A8"/>
    </sheetView>
  </sheetViews>
  <sheetFormatPr defaultRowHeight="19.5"/>
  <cols>
    <col min="1" max="1" width="15.625" style="1" customWidth="1"/>
    <col min="2" max="2" width="34.125" style="1" customWidth="1"/>
    <col min="3" max="6" width="26.5" style="1" customWidth="1"/>
    <col min="7" max="8" width="26.5" style="2" customWidth="1"/>
  </cols>
  <sheetData>
    <row r="1" spans="1:26" ht="165.75" customHeight="1">
      <c r="A1" s="329" t="s">
        <v>568</v>
      </c>
      <c r="B1" s="329"/>
      <c r="C1" s="329"/>
      <c r="D1" s="329"/>
      <c r="E1" s="329"/>
      <c r="F1" s="329"/>
      <c r="G1" s="329"/>
      <c r="H1" s="329"/>
    </row>
    <row r="2" spans="1:26" ht="39.950000000000003" customHeight="1">
      <c r="A2" s="272" t="s">
        <v>227</v>
      </c>
      <c r="B2" s="272"/>
      <c r="C2" s="272"/>
      <c r="D2" s="272"/>
      <c r="E2" s="272"/>
      <c r="F2" s="272"/>
      <c r="G2" s="272"/>
      <c r="H2" s="272"/>
    </row>
    <row r="3" spans="1:26" ht="97.5" customHeight="1">
      <c r="A3" s="330" t="s">
        <v>93</v>
      </c>
      <c r="B3" s="331"/>
      <c r="C3" s="324" t="s">
        <v>228</v>
      </c>
      <c r="D3" s="325"/>
      <c r="E3" s="324" t="s">
        <v>229</v>
      </c>
      <c r="F3" s="325"/>
      <c r="G3" s="324" t="s">
        <v>230</v>
      </c>
      <c r="H3" s="325"/>
    </row>
    <row r="4" spans="1:26" ht="97.5" customHeight="1">
      <c r="A4" s="332"/>
      <c r="B4" s="333"/>
      <c r="C4" s="50" t="s">
        <v>234</v>
      </c>
      <c r="D4" s="50" t="s">
        <v>235</v>
      </c>
      <c r="E4" s="50" t="s">
        <v>234</v>
      </c>
      <c r="F4" s="50" t="s">
        <v>235</v>
      </c>
      <c r="G4" s="50" t="s">
        <v>234</v>
      </c>
      <c r="H4" s="50" t="s">
        <v>235</v>
      </c>
      <c r="P4" s="234"/>
      <c r="Q4" s="234"/>
      <c r="R4" s="230"/>
      <c r="S4" s="234"/>
      <c r="T4" s="230"/>
      <c r="U4" s="230"/>
    </row>
    <row r="5" spans="1:26" ht="246.75" customHeight="1">
      <c r="A5" s="328" t="s">
        <v>231</v>
      </c>
      <c r="B5" s="30" t="s">
        <v>233</v>
      </c>
      <c r="C5" s="86">
        <v>9979</v>
      </c>
      <c r="D5" s="86">
        <v>15259</v>
      </c>
      <c r="E5" s="86">
        <v>121</v>
      </c>
      <c r="F5" s="86">
        <v>3047</v>
      </c>
      <c r="G5" s="86">
        <v>222</v>
      </c>
      <c r="H5" s="86">
        <v>809</v>
      </c>
      <c r="P5" s="230"/>
      <c r="Q5" s="234"/>
      <c r="R5" s="230"/>
      <c r="S5" s="230"/>
      <c r="T5" s="230"/>
      <c r="U5" s="230"/>
      <c r="Z5" t="s">
        <v>204</v>
      </c>
    </row>
    <row r="6" spans="1:26" ht="246.75" customHeight="1">
      <c r="A6" s="328"/>
      <c r="B6" s="30" t="s">
        <v>210</v>
      </c>
      <c r="C6" s="86">
        <v>631</v>
      </c>
      <c r="D6" s="86">
        <v>2751</v>
      </c>
      <c r="E6" s="86">
        <v>87</v>
      </c>
      <c r="F6" s="86">
        <v>460</v>
      </c>
      <c r="G6" s="86">
        <v>77</v>
      </c>
      <c r="H6" s="86">
        <v>253</v>
      </c>
    </row>
    <row r="7" spans="1:26" ht="246.75" customHeight="1">
      <c r="A7" s="328" t="s">
        <v>232</v>
      </c>
      <c r="B7" s="30" t="s">
        <v>233</v>
      </c>
      <c r="C7" s="86" t="s">
        <v>352</v>
      </c>
      <c r="D7" s="86" t="s">
        <v>352</v>
      </c>
      <c r="E7" s="86" t="s">
        <v>352</v>
      </c>
      <c r="F7" s="86" t="s">
        <v>352</v>
      </c>
      <c r="G7" s="87" t="s">
        <v>352</v>
      </c>
      <c r="H7" s="87" t="s">
        <v>352</v>
      </c>
    </row>
    <row r="8" spans="1:26" ht="246.75" customHeight="1">
      <c r="A8" s="328"/>
      <c r="B8" s="30" t="s">
        <v>210</v>
      </c>
      <c r="C8" s="86" t="s">
        <v>353</v>
      </c>
      <c r="D8" s="86" t="s">
        <v>352</v>
      </c>
      <c r="E8" s="86" t="s">
        <v>352</v>
      </c>
      <c r="F8" s="86" t="s">
        <v>352</v>
      </c>
      <c r="G8" s="87" t="s">
        <v>352</v>
      </c>
      <c r="H8" s="87" t="s">
        <v>352</v>
      </c>
    </row>
    <row r="9" spans="1:26" ht="111.95" customHeight="1">
      <c r="A9" s="17"/>
      <c r="B9" s="17"/>
      <c r="C9" s="17"/>
      <c r="D9" s="17"/>
      <c r="E9" s="17"/>
      <c r="F9" s="17"/>
      <c r="G9" s="18"/>
      <c r="H9" s="18"/>
    </row>
    <row r="10" spans="1:26" ht="111.95" customHeight="1">
      <c r="A10" s="17"/>
      <c r="B10" s="17"/>
      <c r="C10" s="17"/>
      <c r="D10" s="17"/>
      <c r="E10" s="17"/>
      <c r="F10" s="17"/>
      <c r="G10" s="18"/>
      <c r="H10" s="18"/>
    </row>
    <row r="11" spans="1:26" ht="111.95" customHeight="1">
      <c r="A11" s="17"/>
      <c r="B11" s="17"/>
      <c r="C11" s="17"/>
      <c r="D11" s="17"/>
      <c r="E11" s="17"/>
      <c r="F11" s="17"/>
      <c r="G11" s="18"/>
      <c r="H11" s="18"/>
    </row>
    <row r="12" spans="1:26" ht="111.95" customHeight="1">
      <c r="A12" s="17"/>
      <c r="B12" s="17"/>
      <c r="C12" s="17"/>
      <c r="D12" s="17"/>
      <c r="E12" s="17"/>
      <c r="F12" s="17"/>
      <c r="G12" s="18"/>
      <c r="H12" s="18"/>
    </row>
    <row r="13" spans="1:26" ht="111.95" customHeight="1">
      <c r="A13" s="17"/>
      <c r="B13" s="17"/>
      <c r="C13" s="17"/>
      <c r="D13" s="17"/>
      <c r="E13" s="17"/>
      <c r="F13" s="17"/>
      <c r="G13" s="19"/>
      <c r="H13" s="19"/>
    </row>
  </sheetData>
  <mergeCells count="8">
    <mergeCell ref="A5:A6"/>
    <mergeCell ref="A7:A8"/>
    <mergeCell ref="A1:H1"/>
    <mergeCell ref="A2:H2"/>
    <mergeCell ref="G3:H3"/>
    <mergeCell ref="E3:F3"/>
    <mergeCell ref="C3:D3"/>
    <mergeCell ref="A3:B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2" pageOrder="overThenDown" orientation="portrait" useFirstPageNumber="1" r:id="rId1"/>
  <headerFooter>
    <oddFooter>&amp;C&amp;30&amp;P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1"/>
  <dimension ref="A5:I22"/>
  <sheetViews>
    <sheetView view="pageBreakPreview" zoomScale="85" zoomScaleSheetLayoutView="85" workbookViewId="0">
      <selection activeCell="A8" sqref="A8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69"/>
      <c r="D5" s="269"/>
      <c r="E5" s="269"/>
      <c r="F5" s="269"/>
      <c r="G5" s="269"/>
    </row>
    <row r="6" spans="1:9">
      <c r="C6" s="269"/>
      <c r="D6" s="269"/>
      <c r="E6" s="269"/>
      <c r="F6" s="269"/>
      <c r="G6" s="269"/>
    </row>
    <row r="7" spans="1:9">
      <c r="C7" s="269"/>
      <c r="D7" s="269"/>
      <c r="E7" s="269"/>
      <c r="F7" s="269"/>
      <c r="G7" s="269"/>
    </row>
    <row r="8" spans="1:9" ht="21" customHeight="1">
      <c r="A8" s="270" t="s">
        <v>322</v>
      </c>
      <c r="B8" s="270"/>
      <c r="C8" s="270"/>
      <c r="D8" s="270"/>
      <c r="E8" s="270"/>
      <c r="F8" s="270"/>
      <c r="G8" s="270"/>
      <c r="H8" s="270"/>
      <c r="I8" s="270"/>
    </row>
    <row r="9" spans="1:9" ht="20.25" customHeight="1">
      <c r="A9" s="270"/>
      <c r="B9" s="270"/>
      <c r="C9" s="270"/>
      <c r="D9" s="270"/>
      <c r="E9" s="270"/>
      <c r="F9" s="270"/>
      <c r="G9" s="270"/>
      <c r="H9" s="270"/>
      <c r="I9" s="270"/>
    </row>
    <row r="10" spans="1:9" ht="30" customHeight="1">
      <c r="A10" s="270"/>
      <c r="B10" s="270"/>
      <c r="C10" s="270"/>
      <c r="D10" s="270"/>
      <c r="E10" s="270"/>
      <c r="F10" s="270"/>
      <c r="G10" s="270"/>
      <c r="H10" s="270"/>
      <c r="I10" s="270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21" customFormat="1" ht="27.75" customHeight="1">
      <c r="G18" s="20"/>
      <c r="H18"/>
      <c r="I18"/>
    </row>
    <row r="19" spans="7:9" s="21" customFormat="1" ht="27.75" customHeight="1">
      <c r="G19" s="20"/>
      <c r="H19"/>
      <c r="I19"/>
    </row>
    <row r="20" spans="7:9" s="21" customFormat="1" ht="27.75" customHeight="1">
      <c r="G20" s="20"/>
      <c r="H20"/>
      <c r="I20"/>
    </row>
    <row r="21" spans="7:9" s="21" customFormat="1" ht="30" customHeight="1">
      <c r="G21" s="20"/>
      <c r="H21"/>
      <c r="I21"/>
    </row>
    <row r="22" spans="7:9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4">
    <tabColor rgb="FFFFC000"/>
  </sheetPr>
  <dimension ref="A1:E20"/>
  <sheetViews>
    <sheetView view="pageBreakPreview" topLeftCell="A4" zoomScale="40" zoomScaleSheetLayoutView="40" workbookViewId="0">
      <selection activeCell="A8" sqref="A8"/>
    </sheetView>
  </sheetViews>
  <sheetFormatPr defaultRowHeight="19.5"/>
  <cols>
    <col min="1" max="1" width="70.625" style="1" customWidth="1"/>
    <col min="2" max="2" width="65" style="1" customWidth="1"/>
    <col min="3" max="3" width="73.75" style="2" customWidth="1"/>
  </cols>
  <sheetData>
    <row r="1" spans="1:5" ht="165.75" customHeight="1">
      <c r="A1" s="309" t="s">
        <v>569</v>
      </c>
      <c r="B1" s="309"/>
      <c r="C1" s="309"/>
    </row>
    <row r="2" spans="1:5" ht="99.75" customHeight="1">
      <c r="A2" s="49" t="s">
        <v>236</v>
      </c>
      <c r="B2" s="26"/>
      <c r="C2" s="26"/>
    </row>
    <row r="3" spans="1:5" ht="39.950000000000003" customHeight="1">
      <c r="A3" s="272" t="s">
        <v>205</v>
      </c>
      <c r="B3" s="272"/>
      <c r="C3" s="272"/>
    </row>
    <row r="4" spans="1:5" ht="90" customHeight="1">
      <c r="A4" s="28" t="s">
        <v>238</v>
      </c>
      <c r="B4" s="28" t="s">
        <v>239</v>
      </c>
      <c r="C4" s="28" t="s">
        <v>240</v>
      </c>
    </row>
    <row r="5" spans="1:5" ht="90" customHeight="1">
      <c r="A5" s="113" t="s">
        <v>68</v>
      </c>
      <c r="B5" s="88">
        <v>1063733066</v>
      </c>
      <c r="C5" s="51" t="s">
        <v>242</v>
      </c>
      <c r="E5" s="227"/>
    </row>
    <row r="6" spans="1:5" ht="90" customHeight="1">
      <c r="A6" s="114" t="s">
        <v>69</v>
      </c>
      <c r="B6" s="89">
        <v>369693273</v>
      </c>
      <c r="C6" s="52" t="s">
        <v>241</v>
      </c>
      <c r="E6" s="227"/>
    </row>
    <row r="7" spans="1:5" ht="90" customHeight="1">
      <c r="A7" s="253" t="s">
        <v>70</v>
      </c>
      <c r="B7" s="89">
        <v>119388019</v>
      </c>
      <c r="C7" s="52" t="s">
        <v>241</v>
      </c>
      <c r="E7" s="227"/>
    </row>
    <row r="8" spans="1:5" ht="90" customHeight="1">
      <c r="A8" s="114" t="s">
        <v>593</v>
      </c>
      <c r="B8" s="89">
        <v>9756504</v>
      </c>
      <c r="C8" s="52" t="s">
        <v>241</v>
      </c>
      <c r="E8" s="227"/>
    </row>
    <row r="9" spans="1:5" ht="90" customHeight="1">
      <c r="A9" s="114" t="s">
        <v>71</v>
      </c>
      <c r="B9" s="89">
        <v>6928320</v>
      </c>
      <c r="C9" s="52" t="s">
        <v>241</v>
      </c>
      <c r="E9" s="227"/>
    </row>
    <row r="10" spans="1:5" ht="90" customHeight="1">
      <c r="A10" s="114" t="s">
        <v>328</v>
      </c>
      <c r="B10" s="89">
        <v>4882182</v>
      </c>
      <c r="C10" s="52" t="s">
        <v>241</v>
      </c>
      <c r="E10" s="227"/>
    </row>
    <row r="11" spans="1:5" ht="90" customHeight="1">
      <c r="A11" s="114" t="s">
        <v>244</v>
      </c>
      <c r="B11" s="89">
        <v>912426</v>
      </c>
      <c r="C11" s="52" t="s">
        <v>241</v>
      </c>
      <c r="E11" s="227"/>
    </row>
    <row r="12" spans="1:5" ht="90" customHeight="1">
      <c r="A12" s="114" t="s">
        <v>245</v>
      </c>
      <c r="B12" s="89">
        <v>96840</v>
      </c>
      <c r="C12" s="52" t="s">
        <v>241</v>
      </c>
      <c r="E12" s="227"/>
    </row>
    <row r="13" spans="1:5" ht="90" customHeight="1">
      <c r="A13" s="115" t="s">
        <v>246</v>
      </c>
      <c r="B13" s="90">
        <v>24990</v>
      </c>
      <c r="C13" s="53" t="s">
        <v>241</v>
      </c>
      <c r="E13" s="227"/>
    </row>
    <row r="14" spans="1:5" ht="90" customHeight="1">
      <c r="A14" s="57" t="s">
        <v>121</v>
      </c>
      <c r="B14" s="116">
        <f>SUM(B5:B13)</f>
        <v>1575415620</v>
      </c>
      <c r="C14" s="31"/>
    </row>
    <row r="15" spans="1:5" ht="73.5" customHeight="1">
      <c r="A15" s="17"/>
      <c r="B15" s="17"/>
      <c r="C15" s="18"/>
    </row>
    <row r="16" spans="1:5" ht="99.75" customHeight="1">
      <c r="A16" s="49" t="s">
        <v>237</v>
      </c>
      <c r="B16" s="26"/>
      <c r="C16" s="26"/>
    </row>
    <row r="17" spans="1:3" ht="39.950000000000003" customHeight="1">
      <c r="A17" s="272" t="s">
        <v>205</v>
      </c>
      <c r="B17" s="272"/>
      <c r="C17" s="272"/>
    </row>
    <row r="18" spans="1:3" ht="97.5" customHeight="1">
      <c r="A18" s="28" t="s">
        <v>329</v>
      </c>
      <c r="B18" s="28" t="s">
        <v>239</v>
      </c>
      <c r="C18" s="28" t="s">
        <v>240</v>
      </c>
    </row>
    <row r="19" spans="1:3" ht="90" customHeight="1">
      <c r="A19" s="57" t="s">
        <v>243</v>
      </c>
      <c r="B19" s="238">
        <v>555904000</v>
      </c>
      <c r="C19" s="161" t="s">
        <v>330</v>
      </c>
    </row>
    <row r="20" spans="1:3" ht="111.95" customHeight="1">
      <c r="A20" s="17"/>
      <c r="B20" s="17"/>
      <c r="C20" s="19"/>
    </row>
  </sheetData>
  <mergeCells count="3">
    <mergeCell ref="A3:C3"/>
    <mergeCell ref="A17:C17"/>
    <mergeCell ref="A1:C1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4" pageOrder="overThenDown" orientation="portrait" useFirstPageNumber="1" r:id="rId1"/>
  <headerFooter>
    <oddFooter>&amp;C&amp;30&amp;P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5"/>
  <dimension ref="A5:I22"/>
  <sheetViews>
    <sheetView view="pageBreakPreview" zoomScale="85" zoomScaleSheetLayoutView="85" workbookViewId="0">
      <selection activeCell="A8" sqref="A8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69"/>
      <c r="D5" s="269"/>
      <c r="E5" s="269"/>
      <c r="F5" s="269"/>
      <c r="G5" s="269"/>
    </row>
    <row r="6" spans="1:9">
      <c r="C6" s="269"/>
      <c r="D6" s="269"/>
      <c r="E6" s="269"/>
      <c r="F6" s="269"/>
      <c r="G6" s="269"/>
    </row>
    <row r="7" spans="1:9">
      <c r="C7" s="269"/>
      <c r="D7" s="269"/>
      <c r="E7" s="269"/>
      <c r="F7" s="269"/>
      <c r="G7" s="269"/>
    </row>
    <row r="8" spans="1:9" ht="21" customHeight="1">
      <c r="A8" s="270" t="s">
        <v>323</v>
      </c>
      <c r="B8" s="270"/>
      <c r="C8" s="270"/>
      <c r="D8" s="270"/>
      <c r="E8" s="270"/>
      <c r="F8" s="270"/>
      <c r="G8" s="270"/>
      <c r="H8" s="270"/>
      <c r="I8" s="270"/>
    </row>
    <row r="9" spans="1:9" ht="20.25" customHeight="1">
      <c r="A9" s="270"/>
      <c r="B9" s="270"/>
      <c r="C9" s="270"/>
      <c r="D9" s="270"/>
      <c r="E9" s="270"/>
      <c r="F9" s="270"/>
      <c r="G9" s="270"/>
      <c r="H9" s="270"/>
      <c r="I9" s="270"/>
    </row>
    <row r="10" spans="1:9" ht="30" customHeight="1">
      <c r="A10" s="270"/>
      <c r="B10" s="270"/>
      <c r="C10" s="270"/>
      <c r="D10" s="270"/>
      <c r="E10" s="270"/>
      <c r="F10" s="270"/>
      <c r="G10" s="270"/>
      <c r="H10" s="270"/>
      <c r="I10" s="270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21" customFormat="1" ht="27.75" customHeight="1">
      <c r="G18" s="20"/>
      <c r="H18"/>
      <c r="I18"/>
    </row>
    <row r="19" spans="7:9" s="21" customFormat="1" ht="27.75" customHeight="1">
      <c r="G19" s="20"/>
      <c r="H19"/>
      <c r="I19"/>
    </row>
    <row r="20" spans="7:9" s="21" customFormat="1" ht="27.75" customHeight="1">
      <c r="G20" s="20"/>
      <c r="H20"/>
      <c r="I20"/>
    </row>
    <row r="21" spans="7:9" s="21" customFormat="1" ht="30" customHeight="1">
      <c r="G21" s="20"/>
      <c r="H21"/>
      <c r="I21"/>
    </row>
    <row r="22" spans="7:9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6">
    <tabColor rgb="FFFFC000"/>
  </sheetPr>
  <dimension ref="A1:C15"/>
  <sheetViews>
    <sheetView view="pageBreakPreview" zoomScale="40" zoomScaleSheetLayoutView="40" workbookViewId="0">
      <selection activeCell="A8" sqref="A8"/>
    </sheetView>
  </sheetViews>
  <sheetFormatPr defaultRowHeight="19.5"/>
  <cols>
    <col min="1" max="1" width="44.625" style="1" customWidth="1"/>
    <col min="2" max="2" width="70" style="1" customWidth="1"/>
    <col min="3" max="3" width="94.75" style="1" customWidth="1"/>
  </cols>
  <sheetData>
    <row r="1" spans="1:3" ht="165.75" customHeight="1">
      <c r="A1" s="309" t="s">
        <v>247</v>
      </c>
      <c r="B1" s="309"/>
      <c r="C1" s="309"/>
    </row>
    <row r="2" spans="1:3" ht="39.950000000000003" customHeight="1">
      <c r="A2" s="283"/>
      <c r="B2" s="283"/>
      <c r="C2" s="283"/>
    </row>
    <row r="3" spans="1:3" ht="90" customHeight="1">
      <c r="A3" s="167" t="s">
        <v>302</v>
      </c>
      <c r="B3" s="168" t="s">
        <v>251</v>
      </c>
      <c r="C3" s="169" t="s">
        <v>248</v>
      </c>
    </row>
    <row r="4" spans="1:3" ht="90" customHeight="1">
      <c r="A4" s="215" t="s">
        <v>301</v>
      </c>
      <c r="B4" s="216" t="s">
        <v>250</v>
      </c>
      <c r="C4" s="217" t="s">
        <v>252</v>
      </c>
    </row>
    <row r="5" spans="1:3" ht="90" customHeight="1">
      <c r="A5" s="170" t="s">
        <v>303</v>
      </c>
      <c r="B5" s="52" t="s">
        <v>333</v>
      </c>
      <c r="C5" s="171" t="s">
        <v>338</v>
      </c>
    </row>
    <row r="6" spans="1:3" ht="90" customHeight="1">
      <c r="A6" s="170"/>
      <c r="B6" s="52" t="s">
        <v>334</v>
      </c>
      <c r="C6" s="171" t="s">
        <v>339</v>
      </c>
    </row>
    <row r="7" spans="1:3" ht="90" customHeight="1">
      <c r="A7" s="170"/>
      <c r="B7" s="52" t="s">
        <v>335</v>
      </c>
      <c r="C7" s="171" t="s">
        <v>340</v>
      </c>
    </row>
    <row r="8" spans="1:3" ht="90" customHeight="1">
      <c r="A8" s="170"/>
      <c r="B8" s="52" t="s">
        <v>616</v>
      </c>
      <c r="C8" s="171" t="s">
        <v>617</v>
      </c>
    </row>
    <row r="9" spans="1:3" ht="90" customHeight="1">
      <c r="A9" s="170"/>
      <c r="B9" s="52" t="s">
        <v>570</v>
      </c>
      <c r="C9" s="171" t="s">
        <v>253</v>
      </c>
    </row>
    <row r="10" spans="1:3" ht="90" customHeight="1">
      <c r="A10" s="170"/>
      <c r="B10" s="52" t="s">
        <v>347</v>
      </c>
      <c r="C10" s="219" t="s">
        <v>348</v>
      </c>
    </row>
    <row r="11" spans="1:3" ht="90" customHeight="1">
      <c r="A11" s="170"/>
      <c r="B11" s="52" t="s">
        <v>336</v>
      </c>
      <c r="C11" s="171" t="s">
        <v>341</v>
      </c>
    </row>
    <row r="12" spans="1:3" ht="90" customHeight="1">
      <c r="A12" s="172"/>
      <c r="B12" s="52" t="s">
        <v>337</v>
      </c>
      <c r="C12" s="171" t="s">
        <v>342</v>
      </c>
    </row>
    <row r="13" spans="1:3" ht="90" customHeight="1">
      <c r="A13" s="173" t="s">
        <v>304</v>
      </c>
      <c r="B13" s="174" t="s">
        <v>571</v>
      </c>
      <c r="C13" s="175" t="s">
        <v>573</v>
      </c>
    </row>
    <row r="14" spans="1:3" ht="90" customHeight="1">
      <c r="A14" s="172"/>
      <c r="B14" s="176" t="s">
        <v>572</v>
      </c>
      <c r="C14" s="343" t="s">
        <v>618</v>
      </c>
    </row>
    <row r="15" spans="1:3" ht="111.95" customHeight="1">
      <c r="A15" s="17"/>
      <c r="B15" s="218"/>
      <c r="C15" s="218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6" pageOrder="overThenDown" orientation="portrait" useFirstPageNumber="1" r:id="rId1"/>
  <headerFooter>
    <oddFooter>&amp;C&amp;30&amp;P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7">
    <tabColor rgb="FFFFC000"/>
  </sheetPr>
  <dimension ref="A1:G17"/>
  <sheetViews>
    <sheetView view="pageBreakPreview" zoomScale="40" zoomScaleSheetLayoutView="40" workbookViewId="0">
      <selection activeCell="A8" sqref="A8"/>
    </sheetView>
  </sheetViews>
  <sheetFormatPr defaultRowHeight="19.5"/>
  <cols>
    <col min="1" max="1" width="40.5" style="1" customWidth="1"/>
    <col min="2" max="2" width="26.5" style="1" customWidth="1"/>
    <col min="3" max="3" width="37" style="2" customWidth="1"/>
    <col min="4" max="4" width="1.5" customWidth="1"/>
    <col min="5" max="5" width="40.5" style="1" customWidth="1"/>
    <col min="6" max="6" width="26.5" style="1" customWidth="1"/>
    <col min="7" max="7" width="37" style="2" customWidth="1"/>
  </cols>
  <sheetData>
    <row r="1" spans="1:7" ht="165.75" customHeight="1">
      <c r="A1" s="309" t="s">
        <v>284</v>
      </c>
      <c r="B1" s="309"/>
      <c r="C1" s="309"/>
      <c r="D1" s="309"/>
      <c r="E1" s="309"/>
      <c r="F1" s="309"/>
      <c r="G1" s="309"/>
    </row>
    <row r="2" spans="1:7" ht="99.75" customHeight="1">
      <c r="A2" s="49" t="s">
        <v>268</v>
      </c>
      <c r="B2" s="26"/>
      <c r="C2" s="26"/>
      <c r="E2" s="49"/>
      <c r="F2" s="26"/>
      <c r="G2" s="26"/>
    </row>
    <row r="3" spans="1:7" ht="39.950000000000003" customHeight="1">
      <c r="A3" s="317"/>
      <c r="B3" s="317"/>
      <c r="C3" s="317"/>
      <c r="E3" s="317"/>
      <c r="F3" s="317"/>
      <c r="G3" s="317"/>
    </row>
    <row r="4" spans="1:7" ht="90" customHeight="1">
      <c r="A4" s="28" t="s">
        <v>318</v>
      </c>
      <c r="B4" s="28" t="s">
        <v>257</v>
      </c>
      <c r="C4" s="28" t="s">
        <v>249</v>
      </c>
      <c r="E4" s="28" t="s">
        <v>318</v>
      </c>
      <c r="F4" s="28" t="s">
        <v>257</v>
      </c>
      <c r="G4" s="28" t="s">
        <v>249</v>
      </c>
    </row>
    <row r="5" spans="1:7" ht="90" customHeight="1">
      <c r="A5" s="51" t="s">
        <v>301</v>
      </c>
      <c r="B5" s="51" t="s">
        <v>256</v>
      </c>
      <c r="C5" s="51" t="s">
        <v>262</v>
      </c>
      <c r="E5" s="94"/>
      <c r="F5" s="94"/>
      <c r="G5" s="94"/>
    </row>
    <row r="6" spans="1:7" ht="90" customHeight="1">
      <c r="A6" s="52" t="s">
        <v>306</v>
      </c>
      <c r="B6" s="52" t="s">
        <v>343</v>
      </c>
      <c r="C6" s="52" t="s">
        <v>263</v>
      </c>
      <c r="E6" s="52"/>
      <c r="F6" s="52"/>
      <c r="G6" s="52"/>
    </row>
    <row r="7" spans="1:7" ht="90" customHeight="1">
      <c r="A7" s="52" t="s">
        <v>307</v>
      </c>
      <c r="B7" s="52" t="s">
        <v>259</v>
      </c>
      <c r="C7" s="52" t="s">
        <v>264</v>
      </c>
      <c r="E7" s="52" t="s">
        <v>309</v>
      </c>
      <c r="F7" s="52" t="s">
        <v>271</v>
      </c>
      <c r="G7" s="52" t="s">
        <v>275</v>
      </c>
    </row>
    <row r="8" spans="1:7" ht="90" customHeight="1">
      <c r="A8" s="52" t="s">
        <v>305</v>
      </c>
      <c r="B8" s="52" t="s">
        <v>519</v>
      </c>
      <c r="C8" s="52" t="s">
        <v>265</v>
      </c>
      <c r="E8" s="52" t="s">
        <v>269</v>
      </c>
      <c r="F8" s="52" t="s">
        <v>344</v>
      </c>
      <c r="G8" s="52" t="s">
        <v>276</v>
      </c>
    </row>
    <row r="9" spans="1:7" ht="90" customHeight="1">
      <c r="A9" s="52" t="s">
        <v>308</v>
      </c>
      <c r="B9" s="52" t="s">
        <v>260</v>
      </c>
      <c r="C9" s="52" t="s">
        <v>266</v>
      </c>
      <c r="E9" s="52" t="s">
        <v>310</v>
      </c>
      <c r="F9" s="52" t="s">
        <v>273</v>
      </c>
      <c r="G9" s="52" t="s">
        <v>277</v>
      </c>
    </row>
    <row r="10" spans="1:7" ht="90" customHeight="1">
      <c r="A10" s="52" t="s">
        <v>254</v>
      </c>
      <c r="B10" s="52" t="s">
        <v>272</v>
      </c>
      <c r="C10" s="52" t="s">
        <v>267</v>
      </c>
      <c r="E10" s="52" t="s">
        <v>516</v>
      </c>
      <c r="F10" s="52" t="s">
        <v>517</v>
      </c>
      <c r="G10" s="52" t="s">
        <v>275</v>
      </c>
    </row>
    <row r="11" spans="1:7" ht="90" customHeight="1">
      <c r="A11" s="53" t="s">
        <v>255</v>
      </c>
      <c r="B11" s="53" t="s">
        <v>261</v>
      </c>
      <c r="C11" s="53" t="s">
        <v>345</v>
      </c>
      <c r="E11" s="53" t="s">
        <v>270</v>
      </c>
      <c r="F11" s="53" t="s">
        <v>274</v>
      </c>
      <c r="G11" s="53" t="s">
        <v>278</v>
      </c>
    </row>
    <row r="12" spans="1:7" ht="73.5" customHeight="1">
      <c r="A12" s="17"/>
      <c r="B12" s="17"/>
      <c r="C12" s="18"/>
      <c r="E12" s="17"/>
      <c r="F12" s="17"/>
      <c r="G12" s="18"/>
    </row>
    <row r="13" spans="1:7" ht="99.75" customHeight="1">
      <c r="A13" s="49" t="s">
        <v>279</v>
      </c>
      <c r="B13" s="26"/>
      <c r="C13" s="26"/>
      <c r="E13" s="49"/>
      <c r="F13" s="26"/>
      <c r="G13" s="26"/>
    </row>
    <row r="14" spans="1:7" ht="39.950000000000003" customHeight="1">
      <c r="A14" s="338"/>
      <c r="B14" s="338"/>
      <c r="C14" s="338"/>
      <c r="E14" s="338"/>
      <c r="F14" s="338"/>
      <c r="G14" s="338"/>
    </row>
    <row r="15" spans="1:7" ht="97.5" customHeight="1">
      <c r="A15" s="337" t="s">
        <v>258</v>
      </c>
      <c r="B15" s="337"/>
      <c r="C15" s="337"/>
      <c r="D15" s="335" t="s">
        <v>282</v>
      </c>
      <c r="E15" s="335"/>
      <c r="F15" s="337" t="s">
        <v>283</v>
      </c>
      <c r="G15" s="337"/>
    </row>
    <row r="16" spans="1:7" ht="90" customHeight="1">
      <c r="A16" s="334" t="s">
        <v>280</v>
      </c>
      <c r="B16" s="334"/>
      <c r="C16" s="334"/>
      <c r="D16" s="336" t="s">
        <v>518</v>
      </c>
      <c r="E16" s="336"/>
      <c r="F16" s="334" t="s">
        <v>281</v>
      </c>
      <c r="G16" s="334"/>
    </row>
    <row r="17" spans="1:7" ht="111.95" customHeight="1">
      <c r="A17" s="17"/>
      <c r="B17" s="17"/>
      <c r="C17" s="19"/>
      <c r="E17" s="17"/>
      <c r="F17" s="17"/>
      <c r="G17" s="19"/>
    </row>
  </sheetData>
  <mergeCells count="11">
    <mergeCell ref="A3:C3"/>
    <mergeCell ref="A14:C14"/>
    <mergeCell ref="E3:G3"/>
    <mergeCell ref="E14:G14"/>
    <mergeCell ref="A1:G1"/>
    <mergeCell ref="A16:C16"/>
    <mergeCell ref="D15:E15"/>
    <mergeCell ref="D16:E16"/>
    <mergeCell ref="F15:G15"/>
    <mergeCell ref="F16:G16"/>
    <mergeCell ref="A15:C15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7" pageOrder="overThenDown" orientation="portrait" useFirstPageNumber="1" r:id="rId1"/>
  <headerFooter>
    <oddFooter>&amp;C&amp;30&amp;P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A3:J22"/>
  <sheetViews>
    <sheetView view="pageBreakPreview" zoomScaleSheetLayoutView="100" workbookViewId="0">
      <selection activeCell="A8" sqref="A8"/>
    </sheetView>
  </sheetViews>
  <sheetFormatPr defaultRowHeight="20.25"/>
  <cols>
    <col min="1" max="1" width="9" style="21"/>
    <col min="2" max="2" width="7.25" style="21" customWidth="1"/>
    <col min="3" max="6" width="9.25" style="21" customWidth="1"/>
    <col min="7" max="7" width="9.25" style="20" customWidth="1"/>
    <col min="9" max="9" width="12.75" customWidth="1"/>
  </cols>
  <sheetData>
    <row r="3" spans="1:10">
      <c r="C3" s="339" t="s">
        <v>316</v>
      </c>
      <c r="D3" s="339"/>
      <c r="E3" s="339"/>
      <c r="F3" s="339"/>
      <c r="G3" s="339"/>
    </row>
    <row r="4" spans="1:10">
      <c r="C4" s="339"/>
      <c r="D4" s="339"/>
      <c r="E4" s="339"/>
      <c r="F4" s="339"/>
      <c r="G4" s="339"/>
    </row>
    <row r="5" spans="1:10" ht="21" thickBot="1">
      <c r="C5" s="340"/>
      <c r="D5" s="340"/>
      <c r="E5" s="340"/>
      <c r="F5" s="340"/>
      <c r="G5" s="340"/>
    </row>
    <row r="6" spans="1:10" ht="32.25" thickTop="1">
      <c r="C6" s="22"/>
      <c r="D6" s="22"/>
      <c r="E6" s="22"/>
      <c r="F6" s="22"/>
      <c r="G6" s="22"/>
    </row>
    <row r="8" spans="1:10" ht="39.950000000000003" customHeight="1">
      <c r="A8" s="33"/>
      <c r="B8" s="33"/>
      <c r="C8" s="21" t="s">
        <v>290</v>
      </c>
      <c r="D8" s="21" t="s">
        <v>520</v>
      </c>
      <c r="H8" s="20"/>
      <c r="I8" s="20"/>
      <c r="J8" s="34"/>
    </row>
    <row r="9" spans="1:10" ht="39.950000000000003" customHeight="1">
      <c r="A9" s="33"/>
      <c r="B9" s="33"/>
      <c r="C9" s="21" t="s">
        <v>291</v>
      </c>
      <c r="D9" s="21" t="str">
        <f>D8</f>
        <v xml:space="preserve"> 2023년 3월</v>
      </c>
      <c r="H9" s="20"/>
      <c r="I9" s="20"/>
      <c r="J9" s="34"/>
    </row>
    <row r="10" spans="1:10" ht="39.950000000000003" customHeight="1">
      <c r="A10" s="33"/>
      <c r="B10" s="33"/>
      <c r="C10" s="21" t="s">
        <v>292</v>
      </c>
      <c r="D10" s="21" t="s">
        <v>293</v>
      </c>
      <c r="H10" s="20"/>
      <c r="I10" s="20"/>
      <c r="J10" s="34"/>
    </row>
    <row r="11" spans="1:10" ht="39.950000000000003" customHeight="1">
      <c r="A11" s="33"/>
      <c r="B11" s="33"/>
      <c r="C11" s="21" t="s">
        <v>294</v>
      </c>
      <c r="D11" s="21" t="s">
        <v>332</v>
      </c>
      <c r="H11" s="20"/>
      <c r="I11" s="20"/>
      <c r="J11" s="34"/>
    </row>
    <row r="12" spans="1:10" ht="39.950000000000003" customHeight="1">
      <c r="A12" s="33"/>
      <c r="B12" s="33"/>
      <c r="C12" s="21" t="s">
        <v>295</v>
      </c>
      <c r="D12" s="21" t="s">
        <v>296</v>
      </c>
      <c r="H12" s="20"/>
      <c r="I12" s="20"/>
      <c r="J12" s="34"/>
    </row>
    <row r="13" spans="1:10" ht="39.950000000000003" customHeight="1">
      <c r="A13" s="33"/>
      <c r="B13" s="33"/>
      <c r="D13" s="21" t="s">
        <v>297</v>
      </c>
      <c r="H13" s="20"/>
      <c r="I13" s="20"/>
      <c r="J13" s="34"/>
    </row>
    <row r="14" spans="1:10" ht="39.950000000000003" customHeight="1">
      <c r="A14" s="33"/>
      <c r="B14" s="33"/>
      <c r="D14" s="21" t="s">
        <v>317</v>
      </c>
      <c r="H14" s="20"/>
      <c r="I14" s="20"/>
      <c r="J14" s="34"/>
    </row>
    <row r="15" spans="1:10" ht="39.950000000000003" customHeight="1">
      <c r="A15" s="33"/>
      <c r="B15" s="33"/>
      <c r="D15" s="21" t="s">
        <v>298</v>
      </c>
      <c r="H15" s="20"/>
      <c r="I15" s="20"/>
      <c r="J15" s="34"/>
    </row>
    <row r="16" spans="1:10" ht="39.950000000000003" customHeight="1">
      <c r="A16" s="33"/>
      <c r="B16" s="33"/>
      <c r="D16" s="21" t="s">
        <v>299</v>
      </c>
      <c r="H16" s="20"/>
      <c r="I16" s="20"/>
      <c r="J16" s="34"/>
    </row>
    <row r="17" spans="1:10" ht="39.950000000000003" customHeight="1">
      <c r="A17" s="33"/>
      <c r="B17" s="33"/>
      <c r="C17" s="21" t="s">
        <v>300</v>
      </c>
      <c r="H17" s="20"/>
      <c r="I17" s="20"/>
      <c r="J17" s="34"/>
    </row>
    <row r="18" spans="1:10" ht="27.75" customHeight="1">
      <c r="A18" s="33"/>
      <c r="B18" s="33"/>
      <c r="C18" s="33"/>
      <c r="D18" s="33"/>
      <c r="E18" s="33"/>
      <c r="F18" s="33"/>
      <c r="G18" s="34"/>
      <c r="H18" s="34"/>
      <c r="I18" s="34"/>
      <c r="J18" s="34"/>
    </row>
    <row r="19" spans="1:10" ht="30" customHeight="1">
      <c r="A19" s="33"/>
      <c r="B19" s="33"/>
      <c r="C19" s="33"/>
      <c r="D19" s="33"/>
      <c r="E19" s="33"/>
      <c r="F19" s="33"/>
      <c r="G19" s="34"/>
      <c r="H19" s="34"/>
      <c r="I19" s="34"/>
      <c r="J19" s="34"/>
    </row>
    <row r="20" spans="1:10" ht="27.75" customHeight="1">
      <c r="A20" s="33"/>
      <c r="B20" s="33"/>
      <c r="C20" s="33"/>
      <c r="D20" s="33"/>
      <c r="E20" s="33"/>
      <c r="F20" s="33"/>
      <c r="G20" s="34"/>
      <c r="H20" s="34"/>
      <c r="I20" s="34"/>
      <c r="J20" s="34"/>
    </row>
    <row r="22" spans="1:10" ht="18.75">
      <c r="A22" s="341"/>
      <c r="B22" s="341"/>
      <c r="C22" s="341"/>
      <c r="D22" s="341"/>
      <c r="E22" s="341"/>
      <c r="F22" s="341"/>
      <c r="G22" s="341"/>
      <c r="H22" s="341"/>
      <c r="I22" s="341"/>
    </row>
  </sheetData>
  <mergeCells count="2">
    <mergeCell ref="C3:G5"/>
    <mergeCell ref="A22:I2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firstPageNumber="59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38</vt:i4>
      </vt:variant>
      <vt:variant>
        <vt:lpstr>이름 지정된 범위</vt:lpstr>
      </vt:variant>
      <vt:variant>
        <vt:i4>35</vt:i4>
      </vt:variant>
    </vt:vector>
  </HeadingPairs>
  <TitlesOfParts>
    <vt:vector size="73" baseType="lpstr">
      <vt:lpstr>겉표지</vt:lpstr>
      <vt:lpstr>참고사항</vt:lpstr>
      <vt:lpstr>차례</vt:lpstr>
      <vt:lpstr>제1장 위탁판매사업</vt:lpstr>
      <vt:lpstr>1. 연도별 어업별 위판고</vt:lpstr>
      <vt:lpstr>2. 연도별 월별 위판고</vt:lpstr>
      <vt:lpstr>3.어업별 위판고</vt:lpstr>
      <vt:lpstr>4. 수협별 위판고</vt:lpstr>
      <vt:lpstr>5.어종별 위판고 및 단가</vt:lpstr>
      <vt:lpstr>6~7.최고최저평균위판고</vt:lpstr>
      <vt:lpstr>8.월중 최고최저위판고</vt:lpstr>
      <vt:lpstr>9.어업별 척당 1회 평균 위판고</vt:lpstr>
      <vt:lpstr>10.선상 경매 현황</vt:lpstr>
      <vt:lpstr>11.수입수산물 위판고</vt:lpstr>
      <vt:lpstr>제2장 어가동향</vt:lpstr>
      <vt:lpstr>1.어업별 평균어가</vt:lpstr>
      <vt:lpstr>2.어종별 평균어가</vt:lpstr>
      <vt:lpstr>제3장 어선입항</vt:lpstr>
      <vt:lpstr>1.어업별 입항척수</vt:lpstr>
      <vt:lpstr>제4장 선어유통</vt:lpstr>
      <vt:lpstr>1.지역별 반출량</vt:lpstr>
      <vt:lpstr>2.이용배분 동향</vt:lpstr>
      <vt:lpstr>제4장 이용가공사업</vt:lpstr>
      <vt:lpstr>1. 어종별 동결냉장량 및 금액</vt:lpstr>
      <vt:lpstr>2~3. 동결냉장어종별출고량, 얼음판매량</vt:lpstr>
      <vt:lpstr>4. 어업별 어선 급수량 및 금액</vt:lpstr>
      <vt:lpstr>5.상자(규격별) 이용료율</vt:lpstr>
      <vt:lpstr>제5장 중도매인및매매참가인</vt:lpstr>
      <vt:lpstr>1~2. 중도매인수 및 분포</vt:lpstr>
      <vt:lpstr>3.중도매인현황</vt:lpstr>
      <vt:lpstr>4.매매참가인현황</vt:lpstr>
      <vt:lpstr>5. 중매인 최고 및 평균 매상</vt:lpstr>
      <vt:lpstr>제6장 기타</vt:lpstr>
      <vt:lpstr>1.환원사업</vt:lpstr>
      <vt:lpstr>제7장 부록</vt:lpstr>
      <vt:lpstr>1.임원현황</vt:lpstr>
      <vt:lpstr>2.간부직원현황</vt:lpstr>
      <vt:lpstr>어시장의 동태</vt:lpstr>
      <vt:lpstr>'1. 어종별 동결냉장량 및 금액'!Print_Area</vt:lpstr>
      <vt:lpstr>'1. 연도별 어업별 위판고'!Print_Area</vt:lpstr>
      <vt:lpstr>'1.어업별 입항척수'!Print_Area</vt:lpstr>
      <vt:lpstr>'1.어업별 평균어가'!Print_Area</vt:lpstr>
      <vt:lpstr>'1.임원현황'!Print_Area</vt:lpstr>
      <vt:lpstr>'1.지역별 반출량'!Print_Area</vt:lpstr>
      <vt:lpstr>'1.환원사업'!Print_Area</vt:lpstr>
      <vt:lpstr>'1~2. 중도매인수 및 분포'!Print_Area</vt:lpstr>
      <vt:lpstr>'10.선상 경매 현황'!Print_Area</vt:lpstr>
      <vt:lpstr>'11.수입수산물 위판고'!Print_Area</vt:lpstr>
      <vt:lpstr>'2. 연도별 월별 위판고'!Print_Area</vt:lpstr>
      <vt:lpstr>'2.간부직원현황'!Print_Area</vt:lpstr>
      <vt:lpstr>'2.이용배분 동향'!Print_Area</vt:lpstr>
      <vt:lpstr>'3.어업별 위판고'!Print_Area</vt:lpstr>
      <vt:lpstr>'3.중도매인현황'!Print_Area</vt:lpstr>
      <vt:lpstr>'4. 수협별 위판고'!Print_Area</vt:lpstr>
      <vt:lpstr>'4. 어업별 어선 급수량 및 금액'!Print_Area</vt:lpstr>
      <vt:lpstr>'4.매매참가인현황'!Print_Area</vt:lpstr>
      <vt:lpstr>'5. 중매인 최고 및 평균 매상'!Print_Area</vt:lpstr>
      <vt:lpstr>'5.상자(규격별) 이용료율'!Print_Area</vt:lpstr>
      <vt:lpstr>'5.어종별 위판고 및 단가'!Print_Area</vt:lpstr>
      <vt:lpstr>'6~7.최고최저평균위판고'!Print_Area</vt:lpstr>
      <vt:lpstr>'8.월중 최고최저위판고'!Print_Area</vt:lpstr>
      <vt:lpstr>'9.어업별 척당 1회 평균 위판고'!Print_Area</vt:lpstr>
      <vt:lpstr>'어시장의 동태'!Print_Area</vt:lpstr>
      <vt:lpstr>'제1장 위탁판매사업'!Print_Area</vt:lpstr>
      <vt:lpstr>'제2장 어가동향'!Print_Area</vt:lpstr>
      <vt:lpstr>'제3장 어선입항'!Print_Area</vt:lpstr>
      <vt:lpstr>'제4장 선어유통'!Print_Area</vt:lpstr>
      <vt:lpstr>'제4장 이용가공사업'!Print_Area</vt:lpstr>
      <vt:lpstr>'제5장 중도매인및매매참가인'!Print_Area</vt:lpstr>
      <vt:lpstr>'제6장 기타'!Print_Area</vt:lpstr>
      <vt:lpstr>'제7장 부록'!Print_Area</vt:lpstr>
      <vt:lpstr>참고사항!Print_Area</vt:lpstr>
      <vt:lpstr>'3.중도매인현황'!Print_Titles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windows10</cp:lastModifiedBy>
  <cp:lastPrinted>2023-03-03T05:22:12Z</cp:lastPrinted>
  <dcterms:created xsi:type="dcterms:W3CDTF">2020-01-14T01:49:59Z</dcterms:created>
  <dcterms:modified xsi:type="dcterms:W3CDTF">2023-03-03T05:29:48Z</dcterms:modified>
</cp:coreProperties>
</file>