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년도 동태지\"/>
    </mc:Choice>
  </mc:AlternateContent>
  <xr:revisionPtr revIDLastSave="0" documentId="13_ncr:1_{FE896EA7-2C7D-444B-8155-893A73F56C61}" xr6:coauthVersionLast="46" xr6:coauthVersionMax="46" xr10:uidLastSave="{00000000-0000-0000-0000-000000000000}"/>
  <bookViews>
    <workbookView xWindow="-120" yWindow="-120" windowWidth="29040" windowHeight="15840" tabRatio="864" activeTab="4" xr2:uid="{00000000-000D-0000-FFFF-FFFF00000000}"/>
  </bookViews>
  <sheets>
    <sheet name="겉표지" sheetId="3" r:id="rId1"/>
    <sheet name="참고사항" sheetId="6" r:id="rId2"/>
    <sheet name="차례" sheetId="7" r:id="rId3"/>
    <sheet name="제1장 위탁판매사업" sheetId="8" r:id="rId4"/>
    <sheet name="1. 연도별 어업별 위판고" sheetId="1" r:id="rId5"/>
    <sheet name="2. 연도별 월별 위판고" sheetId="9" r:id="rId6"/>
    <sheet name="3.어업별 위판고" sheetId="10" r:id="rId7"/>
    <sheet name="4. 수협별 위판고" sheetId="11" r:id="rId8"/>
    <sheet name="5.어종별 위판고 및 단가" sheetId="12" r:id="rId9"/>
    <sheet name="6~7.최고최저평균위판고" sheetId="13" r:id="rId10"/>
    <sheet name="8.월중 최고최저위판고" sheetId="31" r:id="rId11"/>
    <sheet name="9.어업별 척당 1회 평균 위판고" sheetId="18" r:id="rId12"/>
    <sheet name="10.선상 경매 현황" sheetId="19" r:id="rId13"/>
    <sheet name="11.수입수산물 위판고" sheetId="20" r:id="rId14"/>
    <sheet name="제2장 어가동향" sheetId="21" r:id="rId15"/>
    <sheet name="1.어업별 평균어가" sheetId="22" r:id="rId16"/>
    <sheet name="2.어종별 평균어가" sheetId="23" r:id="rId17"/>
    <sheet name="제3장 어선입항" sheetId="24" r:id="rId18"/>
    <sheet name="1.어업별 입항척수" sheetId="25" r:id="rId19"/>
    <sheet name="제4장 선어유통" sheetId="26" state="hidden" r:id="rId20"/>
    <sheet name="1.지역별 반출량" sheetId="27" state="hidden" r:id="rId21"/>
    <sheet name="2.이용배분 동향" sheetId="28" state="hidden" r:id="rId22"/>
    <sheet name="제4장 이용가공사업" sheetId="29" r:id="rId23"/>
    <sheet name="1. 어종별 동결냉장량 및 금액" sheetId="30" r:id="rId24"/>
    <sheet name="2~3. 동결냉장어종별출고량, 얼음판매량" sheetId="32" r:id="rId25"/>
    <sheet name="4. 어업별 어선 급수량 및 금액" sheetId="33" r:id="rId26"/>
    <sheet name="5.상자(규격별) 이용료율" sheetId="34" r:id="rId27"/>
    <sheet name="제5장 중도매인및매매참가인" sheetId="35" r:id="rId28"/>
    <sheet name="1~2. 중도매인수 및 분포" sheetId="36" r:id="rId29"/>
    <sheet name="3.중도매인현황" sheetId="45" r:id="rId30"/>
    <sheet name="4.매매참가인현황" sheetId="46" r:id="rId31"/>
    <sheet name="5. 중매인 최고 및 평균 매상" sheetId="37" r:id="rId32"/>
    <sheet name="제6장 기타" sheetId="38" r:id="rId33"/>
    <sheet name="1.취업근로자수" sheetId="39" r:id="rId34"/>
    <sheet name="2~3. 노임 및 어상자 단가" sheetId="40" r:id="rId35"/>
    <sheet name="4.환원사업" sheetId="41" r:id="rId36"/>
    <sheet name="제7장 부록" sheetId="42" r:id="rId37"/>
    <sheet name="1.임원현황" sheetId="43" r:id="rId38"/>
    <sheet name="2.간부직원현황" sheetId="44" r:id="rId39"/>
    <sheet name="어시장의 동태" sheetId="47" r:id="rId40"/>
  </sheets>
  <definedNames>
    <definedName name="_xlnm.Print_Area" localSheetId="23">'1. 어종별 동결냉장량 및 금액'!$A$1:$V$17</definedName>
    <definedName name="_xlnm.Print_Area" localSheetId="4">'1. 연도별 어업별 위판고'!$A$1:$U$56</definedName>
    <definedName name="_xlnm.Print_Area" localSheetId="18">'1.어업별 입항척수'!$A$1:$K$17</definedName>
    <definedName name="_xlnm.Print_Area" localSheetId="15">'1.어업별 평균어가'!$A$1:$J$17</definedName>
    <definedName name="_xlnm.Print_Area" localSheetId="37">'1.임원현황'!$A$1:$C$15</definedName>
    <definedName name="_xlnm.Print_Area" localSheetId="20">'1.지역별 반출량'!$A$1:$L$16</definedName>
    <definedName name="_xlnm.Print_Area" localSheetId="33">'1.취업근로자수'!$A$1:$E$17</definedName>
    <definedName name="_xlnm.Print_Area" localSheetId="28">'1~2. 중도매인수 및 분포'!$A$1:$G$17</definedName>
    <definedName name="_xlnm.Print_Area" localSheetId="12">'10.선상 경매 현황'!$A$1:$V$17</definedName>
    <definedName name="_xlnm.Print_Area" localSheetId="13">'11.수입수산물 위판고'!$A$1:$J$17</definedName>
    <definedName name="_xlnm.Print_Area" localSheetId="5">'2. 연도별 월별 위판고'!$A$1:$U$17</definedName>
    <definedName name="_xlnm.Print_Area" localSheetId="38">'2.간부직원현황'!$A$1:$G$17</definedName>
    <definedName name="_xlnm.Print_Area" localSheetId="21">'2.이용배분 동향'!$A$1:$E$16</definedName>
    <definedName name="_xlnm.Print_Area" localSheetId="34">'2~3. 노임 및 어상자 단가'!$A$1:$G$13</definedName>
    <definedName name="_xlnm.Print_Area" localSheetId="6">'3.어업별 위판고'!$A$1:$S$18</definedName>
    <definedName name="_xlnm.Print_Area" localSheetId="29">'3.중도매인현황'!$A$1:$G$48</definedName>
    <definedName name="_xlnm.Print_Area" localSheetId="7">'4. 수협별 위판고'!$A$1:$M$17</definedName>
    <definedName name="_xlnm.Print_Area" localSheetId="25">'4. 어업별 어선 급수량 및 금액'!$A$1:$V$18</definedName>
    <definedName name="_xlnm.Print_Area" localSheetId="30">'4.매매참가인현황'!$A$1:$C$23</definedName>
    <definedName name="_xlnm.Print_Area" localSheetId="35">'4.환원사업'!$A$1:$C$20</definedName>
    <definedName name="_xlnm.Print_Area" localSheetId="31">'5. 중매인 최고 및 평균 매상'!$A$1:$H$13</definedName>
    <definedName name="_xlnm.Print_Area" localSheetId="26">'5.상자(규격별) 이용료율'!$A$1:$C$14</definedName>
    <definedName name="_xlnm.Print_Area" localSheetId="8">'5.어종별 위판고 및 단가'!$A$1:$Y$34</definedName>
    <definedName name="_xlnm.Print_Area" localSheetId="9">'6~7.최고최저평균위판고'!$A$1:$D$16</definedName>
    <definedName name="_xlnm.Print_Area" localSheetId="10">'8.월중 최고최저위판고'!$A$1:$I$16</definedName>
    <definedName name="_xlnm.Print_Area" localSheetId="11">'9.어업별 척당 1회 평균 위판고'!$A$1:$M$18</definedName>
    <definedName name="_xlnm.Print_Area" localSheetId="39">'어시장의 동태'!$A$1:$I$22</definedName>
    <definedName name="_xlnm.Print_Area" localSheetId="3">'제1장 위탁판매사업'!$A$1:$I$24</definedName>
    <definedName name="_xlnm.Print_Area" localSheetId="14">'제2장 어가동향'!$A$1:$I$24</definedName>
    <definedName name="_xlnm.Print_Area" localSheetId="17">'제3장 어선입항'!$A$1:$I$24</definedName>
    <definedName name="_xlnm.Print_Area" localSheetId="19">'제4장 선어유통'!$A$1:$R$24</definedName>
    <definedName name="_xlnm.Print_Area" localSheetId="22">'제4장 이용가공사업'!$A$1:$I$24</definedName>
    <definedName name="_xlnm.Print_Area" localSheetId="27">'제5장 중도매인및매매참가인'!$A$1:$I$24</definedName>
    <definedName name="_xlnm.Print_Area" localSheetId="32">'제6장 기타'!$A$1:$I$24</definedName>
    <definedName name="_xlnm.Print_Area" localSheetId="36">'제7장 부록'!$A$1:$I$24</definedName>
    <definedName name="_xlnm.Print_Area" localSheetId="1">참고사항!$A$1:$I$22</definedName>
    <definedName name="_xlnm.Print_Titles" localSheetId="29">'3.중도매인현황'!$3:$3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6" i="1" l="1"/>
  <c r="M16" i="11" l="1"/>
  <c r="L16" i="11"/>
  <c r="H16" i="11"/>
  <c r="I16" i="11"/>
  <c r="G16" i="11"/>
  <c r="B17" i="22" l="1"/>
  <c r="D16" i="22" l="1"/>
  <c r="D15" i="22"/>
  <c r="D14" i="22"/>
  <c r="D13" i="22"/>
  <c r="D12" i="22"/>
  <c r="D11" i="22"/>
  <c r="D10" i="22"/>
  <c r="D9" i="22"/>
  <c r="D8" i="22"/>
  <c r="D7" i="22"/>
  <c r="D6" i="22"/>
  <c r="D5" i="22"/>
  <c r="W33" i="12"/>
  <c r="Y33" i="12" s="1"/>
  <c r="V33" i="12"/>
  <c r="S33" i="12"/>
  <c r="P33" i="12"/>
  <c r="M33" i="12"/>
  <c r="J33" i="12"/>
  <c r="G33" i="12"/>
  <c r="C33" i="12"/>
  <c r="D33" i="12" s="1"/>
  <c r="Y32" i="12"/>
  <c r="V32" i="12"/>
  <c r="S32" i="12"/>
  <c r="P32" i="12"/>
  <c r="M32" i="12"/>
  <c r="J32" i="12"/>
  <c r="G32" i="12"/>
  <c r="D32" i="12"/>
  <c r="Y31" i="12"/>
  <c r="V31" i="12"/>
  <c r="S31" i="12"/>
  <c r="P31" i="12"/>
  <c r="M31" i="12"/>
  <c r="J31" i="12"/>
  <c r="G31" i="12"/>
  <c r="D31" i="12"/>
  <c r="Y30" i="12"/>
  <c r="V30" i="12"/>
  <c r="S30" i="12"/>
  <c r="P30" i="12"/>
  <c r="M30" i="12"/>
  <c r="J30" i="12"/>
  <c r="G30" i="12"/>
  <c r="D30" i="12"/>
  <c r="Y29" i="12"/>
  <c r="V29" i="12"/>
  <c r="S29" i="12"/>
  <c r="P29" i="12"/>
  <c r="M29" i="12"/>
  <c r="J29" i="12"/>
  <c r="G29" i="12"/>
  <c r="D29" i="12"/>
  <c r="Y28" i="12"/>
  <c r="V28" i="12"/>
  <c r="S28" i="12"/>
  <c r="P28" i="12"/>
  <c r="M28" i="12"/>
  <c r="J28" i="12"/>
  <c r="G28" i="12"/>
  <c r="D28" i="12"/>
  <c r="Y27" i="12"/>
  <c r="V27" i="12"/>
  <c r="P27" i="12"/>
  <c r="M27" i="12"/>
  <c r="J27" i="12"/>
  <c r="G27" i="12"/>
  <c r="D27" i="12"/>
  <c r="Y26" i="12"/>
  <c r="V26" i="12"/>
  <c r="S26" i="12"/>
  <c r="P26" i="12"/>
  <c r="M26" i="12"/>
  <c r="J26" i="12"/>
  <c r="G26" i="12"/>
  <c r="D26" i="12"/>
  <c r="Y25" i="12"/>
  <c r="V25" i="12"/>
  <c r="S25" i="12"/>
  <c r="P25" i="12"/>
  <c r="M25" i="12"/>
  <c r="J25" i="12"/>
  <c r="G25" i="12"/>
  <c r="D25" i="12"/>
  <c r="Y24" i="12"/>
  <c r="V24" i="12"/>
  <c r="S24" i="12"/>
  <c r="P24" i="12"/>
  <c r="M24" i="12"/>
  <c r="J24" i="12"/>
  <c r="G24" i="12"/>
  <c r="D24" i="12"/>
  <c r="Y23" i="12"/>
  <c r="V23" i="12"/>
  <c r="S23" i="12"/>
  <c r="P23" i="12"/>
  <c r="M23" i="12"/>
  <c r="J23" i="12"/>
  <c r="G23" i="12"/>
  <c r="D23" i="12"/>
  <c r="Y22" i="12"/>
  <c r="V22" i="12"/>
  <c r="S22" i="12"/>
  <c r="P22" i="12"/>
  <c r="M22" i="12"/>
  <c r="J22" i="12"/>
  <c r="G22" i="12"/>
  <c r="D22" i="12"/>
  <c r="Y16" i="12"/>
  <c r="V16" i="12"/>
  <c r="Q16" i="12"/>
  <c r="S16" i="12" s="1"/>
  <c r="N16" i="12"/>
  <c r="P16" i="12" s="1"/>
  <c r="M16" i="12"/>
  <c r="J16" i="12"/>
  <c r="F16" i="12"/>
  <c r="E16" i="12"/>
  <c r="G16" i="12" s="1"/>
  <c r="Y15" i="12"/>
  <c r="V15" i="12"/>
  <c r="S15" i="12"/>
  <c r="P15" i="12"/>
  <c r="M15" i="12"/>
  <c r="J15" i="12"/>
  <c r="G15" i="12"/>
  <c r="Y14" i="12"/>
  <c r="V14" i="12"/>
  <c r="S14" i="12"/>
  <c r="P14" i="12"/>
  <c r="M14" i="12"/>
  <c r="J14" i="12"/>
  <c r="G14" i="12"/>
  <c r="Y13" i="12"/>
  <c r="V13" i="12"/>
  <c r="S13" i="12"/>
  <c r="P13" i="12"/>
  <c r="M13" i="12"/>
  <c r="J13" i="12"/>
  <c r="G13" i="12"/>
  <c r="Y12" i="12"/>
  <c r="V12" i="12"/>
  <c r="S12" i="12"/>
  <c r="P12" i="12"/>
  <c r="M12" i="12"/>
  <c r="J12" i="12"/>
  <c r="G12" i="12"/>
  <c r="Y11" i="12"/>
  <c r="V11" i="12"/>
  <c r="S11" i="12"/>
  <c r="P11" i="12"/>
  <c r="M11" i="12"/>
  <c r="J11" i="12"/>
  <c r="G11" i="12"/>
  <c r="Y10" i="12"/>
  <c r="V10" i="12"/>
  <c r="S10" i="12"/>
  <c r="P10" i="12"/>
  <c r="M10" i="12"/>
  <c r="J10" i="12"/>
  <c r="G10" i="12"/>
  <c r="Y9" i="12"/>
  <c r="V9" i="12"/>
  <c r="S9" i="12"/>
  <c r="P9" i="12"/>
  <c r="M9" i="12"/>
  <c r="J9" i="12"/>
  <c r="G9" i="12"/>
  <c r="Y8" i="12"/>
  <c r="V8" i="12"/>
  <c r="S8" i="12"/>
  <c r="P8" i="12"/>
  <c r="M8" i="12"/>
  <c r="J8" i="12"/>
  <c r="G8" i="12"/>
  <c r="Y7" i="12"/>
  <c r="V7" i="12"/>
  <c r="S7" i="12"/>
  <c r="P7" i="12"/>
  <c r="M7" i="12"/>
  <c r="J7" i="12"/>
  <c r="G7" i="12"/>
  <c r="Y6" i="12"/>
  <c r="V6" i="12"/>
  <c r="S6" i="12"/>
  <c r="P6" i="12"/>
  <c r="M6" i="12"/>
  <c r="J6" i="12"/>
  <c r="G6" i="12"/>
  <c r="Y5" i="12"/>
  <c r="V5" i="12"/>
  <c r="S5" i="12"/>
  <c r="P5" i="12"/>
  <c r="M5" i="12"/>
  <c r="J5" i="12"/>
  <c r="G5" i="12"/>
  <c r="G17" i="10"/>
  <c r="F17" i="10"/>
  <c r="U17" i="10" s="1"/>
  <c r="G16" i="10"/>
  <c r="F16" i="10"/>
  <c r="U16" i="10" s="1"/>
  <c r="G15" i="10"/>
  <c r="F15" i="10"/>
  <c r="U15" i="10" s="1"/>
  <c r="G14" i="10"/>
  <c r="F14" i="10"/>
  <c r="U14" i="10" s="1"/>
  <c r="G13" i="10"/>
  <c r="F13" i="10"/>
  <c r="U13" i="10" s="1"/>
  <c r="G12" i="10"/>
  <c r="F12" i="10"/>
  <c r="U12" i="10" s="1"/>
  <c r="G11" i="10"/>
  <c r="F11" i="10"/>
  <c r="U11" i="10" s="1"/>
  <c r="G10" i="10"/>
  <c r="F10" i="10"/>
  <c r="U10" i="10" s="1"/>
  <c r="G9" i="10"/>
  <c r="F9" i="10"/>
  <c r="U9" i="10" s="1"/>
  <c r="G8" i="10"/>
  <c r="F8" i="10"/>
  <c r="U8" i="10" s="1"/>
  <c r="G7" i="10"/>
  <c r="F7" i="10"/>
  <c r="U7" i="10" s="1"/>
  <c r="G6" i="10"/>
  <c r="F6" i="10"/>
  <c r="U6" i="10" s="1"/>
  <c r="G56" i="1"/>
  <c r="C56" i="1" s="1"/>
  <c r="F56" i="1"/>
  <c r="B56" i="1" s="1"/>
  <c r="I16" i="31" l="1"/>
  <c r="E16" i="31"/>
  <c r="I15" i="31"/>
  <c r="E15" i="31"/>
  <c r="I14" i="31"/>
  <c r="E14" i="31"/>
  <c r="I13" i="31"/>
  <c r="E13" i="31"/>
  <c r="I12" i="31"/>
  <c r="E12" i="31"/>
  <c r="I11" i="31"/>
  <c r="E11" i="31"/>
  <c r="I10" i="31"/>
  <c r="E10" i="31"/>
  <c r="I9" i="31"/>
  <c r="E9" i="31"/>
  <c r="I8" i="31"/>
  <c r="E8" i="31"/>
  <c r="I7" i="31"/>
  <c r="E7" i="31"/>
  <c r="E6" i="31"/>
  <c r="E5" i="31"/>
  <c r="S17" i="33" l="1"/>
  <c r="P17" i="33"/>
  <c r="M17" i="33"/>
  <c r="S16" i="33"/>
  <c r="P16" i="33"/>
  <c r="M16" i="33"/>
  <c r="S15" i="33"/>
  <c r="P15" i="33"/>
  <c r="M15" i="33"/>
  <c r="S14" i="33"/>
  <c r="P14" i="33"/>
  <c r="M14" i="33"/>
  <c r="S13" i="33"/>
  <c r="P13" i="33"/>
  <c r="M13" i="33"/>
  <c r="S12" i="33"/>
  <c r="P12" i="33"/>
  <c r="M12" i="33"/>
  <c r="S11" i="33"/>
  <c r="P11" i="33"/>
  <c r="M11" i="33"/>
  <c r="S10" i="33"/>
  <c r="P10" i="33"/>
  <c r="M10" i="33"/>
  <c r="S9" i="33"/>
  <c r="P9" i="33"/>
  <c r="M9" i="33"/>
  <c r="S8" i="33"/>
  <c r="P8" i="33"/>
  <c r="M8" i="33"/>
  <c r="S7" i="33"/>
  <c r="P7" i="33"/>
  <c r="M7" i="33"/>
  <c r="S6" i="33"/>
  <c r="P6" i="33"/>
  <c r="M6" i="33"/>
  <c r="G17" i="33"/>
  <c r="G16" i="33"/>
  <c r="G15" i="33"/>
  <c r="G14" i="33"/>
  <c r="G13" i="33"/>
  <c r="G12" i="33"/>
  <c r="G11" i="33"/>
  <c r="G10" i="33"/>
  <c r="G9" i="33"/>
  <c r="G8" i="33"/>
  <c r="G7" i="33"/>
  <c r="G6" i="33"/>
  <c r="B6" i="30" l="1"/>
  <c r="C6" i="30"/>
  <c r="D6" i="30"/>
  <c r="B7" i="30"/>
  <c r="C7" i="30"/>
  <c r="D7" i="30"/>
  <c r="B8" i="30"/>
  <c r="C8" i="30"/>
  <c r="D8" i="30"/>
  <c r="B9" i="30"/>
  <c r="C9" i="30"/>
  <c r="D9" i="30"/>
  <c r="B10" i="30"/>
  <c r="C10" i="30"/>
  <c r="D10" i="30"/>
  <c r="B11" i="30"/>
  <c r="C11" i="30"/>
  <c r="D11" i="30"/>
  <c r="B12" i="30"/>
  <c r="C12" i="30"/>
  <c r="D12" i="30"/>
  <c r="B13" i="30"/>
  <c r="C13" i="30"/>
  <c r="D13" i="30"/>
  <c r="B14" i="30"/>
  <c r="C14" i="30"/>
  <c r="D14" i="30"/>
  <c r="B15" i="30"/>
  <c r="C15" i="30"/>
  <c r="D15" i="30"/>
  <c r="B16" i="30"/>
  <c r="C16" i="30"/>
  <c r="D16" i="30"/>
  <c r="C5" i="30"/>
  <c r="D5" i="30"/>
  <c r="B5" i="30"/>
  <c r="G32" i="23"/>
  <c r="H32" i="23"/>
  <c r="I32" i="23"/>
  <c r="J32" i="23"/>
  <c r="K32" i="23"/>
  <c r="L32" i="23"/>
  <c r="M32" i="23"/>
  <c r="N32" i="23"/>
  <c r="O32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H17" i="22"/>
  <c r="C17" i="22"/>
  <c r="E17" i="22"/>
  <c r="F17" i="22"/>
  <c r="G17" i="22"/>
  <c r="I17" i="22"/>
  <c r="J17" i="22"/>
  <c r="C16" i="12"/>
  <c r="C15" i="12"/>
  <c r="C14" i="12"/>
  <c r="C13" i="12"/>
  <c r="B16" i="12"/>
  <c r="B15" i="12"/>
  <c r="B14" i="12"/>
  <c r="D14" i="12" s="1"/>
  <c r="B13" i="12"/>
  <c r="B12" i="12"/>
  <c r="C12" i="12"/>
  <c r="X34" i="12"/>
  <c r="W34" i="12"/>
  <c r="Y34" i="12" s="1"/>
  <c r="Q34" i="12"/>
  <c r="K34" i="12"/>
  <c r="I34" i="12"/>
  <c r="H34" i="12"/>
  <c r="J34" i="12" s="1"/>
  <c r="C34" i="12"/>
  <c r="B34" i="12"/>
  <c r="D34" i="12" s="1"/>
  <c r="U17" i="12"/>
  <c r="T17" i="12"/>
  <c r="R17" i="12"/>
  <c r="Q17" i="12"/>
  <c r="S17" i="12" s="1"/>
  <c r="N17" i="12"/>
  <c r="L17" i="12"/>
  <c r="K17" i="12"/>
  <c r="M17" i="12" s="1"/>
  <c r="I17" i="12"/>
  <c r="F17" i="12"/>
  <c r="E18" i="10"/>
  <c r="D18" i="10"/>
  <c r="S17" i="9"/>
  <c r="R17" i="9"/>
  <c r="G55" i="1"/>
  <c r="C55" i="1" s="1"/>
  <c r="F55" i="1"/>
  <c r="B55" i="1"/>
  <c r="D17" i="22" l="1"/>
  <c r="D15" i="12"/>
  <c r="V17" i="12"/>
  <c r="D13" i="12"/>
  <c r="D16" i="12"/>
  <c r="D12" i="12"/>
  <c r="E17" i="12" l="1"/>
  <c r="G17" i="12" s="1"/>
  <c r="B10" i="12"/>
  <c r="B5" i="12"/>
  <c r="C16" i="11"/>
  <c r="C8" i="11"/>
  <c r="C5" i="11"/>
  <c r="C6" i="11"/>
  <c r="S18" i="10" l="1"/>
  <c r="R18" i="10"/>
  <c r="Q18" i="10"/>
  <c r="P18" i="10"/>
  <c r="O18" i="10"/>
  <c r="N18" i="10"/>
  <c r="M18" i="10"/>
  <c r="L18" i="10"/>
  <c r="K18" i="10"/>
  <c r="J18" i="10"/>
  <c r="I18" i="10"/>
  <c r="H18" i="10"/>
  <c r="C17" i="10"/>
  <c r="B17" i="10"/>
  <c r="X17" i="10" s="1"/>
  <c r="C16" i="10"/>
  <c r="B16" i="10"/>
  <c r="X16" i="10" s="1"/>
  <c r="C15" i="10"/>
  <c r="B15" i="10"/>
  <c r="X15" i="10" s="1"/>
  <c r="C14" i="10"/>
  <c r="B14" i="10"/>
  <c r="X14" i="10" s="1"/>
  <c r="C13" i="10"/>
  <c r="B13" i="10"/>
  <c r="X13" i="10" s="1"/>
  <c r="C12" i="10"/>
  <c r="B12" i="10"/>
  <c r="X12" i="10" s="1"/>
  <c r="C11" i="10"/>
  <c r="B11" i="10"/>
  <c r="X11" i="10" s="1"/>
  <c r="C10" i="10"/>
  <c r="B10" i="10"/>
  <c r="X10" i="10" s="1"/>
  <c r="C9" i="10"/>
  <c r="B9" i="10"/>
  <c r="X9" i="10" s="1"/>
  <c r="C8" i="10"/>
  <c r="B8" i="10"/>
  <c r="X8" i="10" s="1"/>
  <c r="C7" i="10"/>
  <c r="B7" i="10"/>
  <c r="X7" i="10" s="1"/>
  <c r="C6" i="10"/>
  <c r="M17" i="11"/>
  <c r="L17" i="11"/>
  <c r="K17" i="11"/>
  <c r="J17" i="11"/>
  <c r="I17" i="11"/>
  <c r="G17" i="11"/>
  <c r="F17" i="11"/>
  <c r="E17" i="11"/>
  <c r="D17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B8" i="11"/>
  <c r="C7" i="11"/>
  <c r="B7" i="11"/>
  <c r="B6" i="11"/>
  <c r="B5" i="11"/>
  <c r="B16" i="11" l="1"/>
  <c r="B17" i="11" s="1"/>
  <c r="H17" i="11"/>
  <c r="F18" i="10"/>
  <c r="U18" i="10" s="1"/>
  <c r="G18" i="10"/>
  <c r="C17" i="11"/>
  <c r="C18" i="10"/>
  <c r="B6" i="10"/>
  <c r="B18" i="10" l="1"/>
  <c r="X18" i="10" s="1"/>
  <c r="X6" i="10"/>
  <c r="C11" i="12"/>
  <c r="B11" i="12"/>
  <c r="C10" i="12"/>
  <c r="D10" i="12" s="1"/>
  <c r="C9" i="12"/>
  <c r="B9" i="12"/>
  <c r="C8" i="12"/>
  <c r="B8" i="12"/>
  <c r="C7" i="12"/>
  <c r="B7" i="12"/>
  <c r="C6" i="12"/>
  <c r="B6" i="12"/>
  <c r="C5" i="12"/>
  <c r="D5" i="12" s="1"/>
  <c r="D6" i="12" l="1"/>
  <c r="D9" i="12"/>
  <c r="D7" i="12"/>
  <c r="D11" i="12"/>
  <c r="D8" i="12"/>
  <c r="D9" i="47"/>
  <c r="F32" i="23"/>
  <c r="E32" i="23"/>
  <c r="D32" i="23"/>
  <c r="C32" i="23"/>
  <c r="B32" i="23"/>
  <c r="B16" i="23"/>
  <c r="B16" i="36"/>
  <c r="B11" i="36"/>
  <c r="C5" i="36"/>
  <c r="B5" i="36"/>
  <c r="B6" i="39" l="1"/>
  <c r="B7" i="39"/>
  <c r="B8" i="39"/>
  <c r="B9" i="39"/>
  <c r="B10" i="39"/>
  <c r="B11" i="39"/>
  <c r="B12" i="39"/>
  <c r="B13" i="39"/>
  <c r="B14" i="39"/>
  <c r="B15" i="39"/>
  <c r="B16" i="39"/>
  <c r="B5" i="39"/>
  <c r="H7" i="33"/>
  <c r="I7" i="33"/>
  <c r="J7" i="33"/>
  <c r="H8" i="33"/>
  <c r="I8" i="33"/>
  <c r="J8" i="33"/>
  <c r="H9" i="33"/>
  <c r="I9" i="33"/>
  <c r="J9" i="33"/>
  <c r="H10" i="33"/>
  <c r="I10" i="33"/>
  <c r="J10" i="33"/>
  <c r="H11" i="33"/>
  <c r="I11" i="33"/>
  <c r="J11" i="33"/>
  <c r="H12" i="33"/>
  <c r="I12" i="33"/>
  <c r="J12" i="33"/>
  <c r="H13" i="33"/>
  <c r="I13" i="33"/>
  <c r="J13" i="33"/>
  <c r="H14" i="33"/>
  <c r="I14" i="33"/>
  <c r="J14" i="33"/>
  <c r="H15" i="33"/>
  <c r="I15" i="33"/>
  <c r="J15" i="33"/>
  <c r="H16" i="33"/>
  <c r="I16" i="33"/>
  <c r="J16" i="33"/>
  <c r="H17" i="33"/>
  <c r="I17" i="33"/>
  <c r="J17" i="33"/>
  <c r="J6" i="33"/>
  <c r="I6" i="33"/>
  <c r="H6" i="33"/>
  <c r="D6" i="25"/>
  <c r="D7" i="25"/>
  <c r="D8" i="25"/>
  <c r="D9" i="25"/>
  <c r="D10" i="25"/>
  <c r="D11" i="25"/>
  <c r="D12" i="25"/>
  <c r="D13" i="25"/>
  <c r="D14" i="25"/>
  <c r="D15" i="25"/>
  <c r="D16" i="25"/>
  <c r="D5" i="25"/>
  <c r="B6" i="25" l="1"/>
  <c r="M6" i="25"/>
  <c r="B13" i="33"/>
  <c r="X13" i="33"/>
  <c r="B6" i="33"/>
  <c r="X6" i="33"/>
  <c r="D10" i="33"/>
  <c r="Z10" i="33"/>
  <c r="B10" i="25"/>
  <c r="M10" i="25"/>
  <c r="C16" i="33"/>
  <c r="Y16" i="33"/>
  <c r="C12" i="33"/>
  <c r="Y12" i="33"/>
  <c r="C8" i="33"/>
  <c r="Y8" i="33"/>
  <c r="B9" i="25"/>
  <c r="M9" i="25"/>
  <c r="B14" i="33"/>
  <c r="X14" i="33"/>
  <c r="B10" i="33"/>
  <c r="X10" i="33"/>
  <c r="B8" i="33"/>
  <c r="X8" i="33"/>
  <c r="B12" i="25"/>
  <c r="M12" i="25"/>
  <c r="B17" i="33"/>
  <c r="X17" i="33"/>
  <c r="B11" i="33"/>
  <c r="X11" i="33"/>
  <c r="B9" i="33"/>
  <c r="X9" i="33"/>
  <c r="B11" i="25"/>
  <c r="M11" i="25"/>
  <c r="D14" i="33"/>
  <c r="Z14" i="33"/>
  <c r="D8" i="33"/>
  <c r="Z8" i="33"/>
  <c r="B16" i="25"/>
  <c r="M16" i="25"/>
  <c r="C10" i="33"/>
  <c r="Y10" i="33"/>
  <c r="B15" i="25"/>
  <c r="M15" i="25"/>
  <c r="B16" i="33"/>
  <c r="X16" i="33"/>
  <c r="B8" i="25"/>
  <c r="M8" i="25"/>
  <c r="D17" i="33"/>
  <c r="Z17" i="33"/>
  <c r="D15" i="33"/>
  <c r="Z15" i="33"/>
  <c r="D13" i="33"/>
  <c r="Z13" i="33"/>
  <c r="D11" i="33"/>
  <c r="Z11" i="33"/>
  <c r="D9" i="33"/>
  <c r="Z9" i="33"/>
  <c r="D7" i="33"/>
  <c r="D18" i="33" s="1"/>
  <c r="Z7" i="33"/>
  <c r="B15" i="33"/>
  <c r="X15" i="33"/>
  <c r="B7" i="33"/>
  <c r="X7" i="33"/>
  <c r="B5" i="25"/>
  <c r="M5" i="25"/>
  <c r="D16" i="33"/>
  <c r="Z16" i="33"/>
  <c r="D12" i="33"/>
  <c r="Z12" i="33"/>
  <c r="C6" i="33"/>
  <c r="Y6" i="33"/>
  <c r="C14" i="33"/>
  <c r="Y14" i="33"/>
  <c r="D6" i="33"/>
  <c r="Z6" i="33"/>
  <c r="B12" i="33"/>
  <c r="X12" i="33"/>
  <c r="B14" i="25"/>
  <c r="M14" i="25"/>
  <c r="B13" i="25"/>
  <c r="M13" i="25"/>
  <c r="B7" i="25"/>
  <c r="M7" i="25"/>
  <c r="C17" i="33"/>
  <c r="Y17" i="33"/>
  <c r="C15" i="33"/>
  <c r="Y15" i="33"/>
  <c r="C13" i="33"/>
  <c r="Y13" i="33"/>
  <c r="C11" i="33"/>
  <c r="Y11" i="33"/>
  <c r="C9" i="33"/>
  <c r="Y9" i="33"/>
  <c r="C7" i="33"/>
  <c r="Y7" i="33"/>
  <c r="C16" i="32"/>
  <c r="D16" i="32"/>
  <c r="E16" i="32"/>
  <c r="F16" i="32"/>
  <c r="G16" i="32"/>
  <c r="H16" i="32"/>
  <c r="K16" i="32"/>
  <c r="J16" i="32"/>
  <c r="B14" i="41" l="1"/>
  <c r="V17" i="30"/>
  <c r="S17" i="30"/>
  <c r="Q17" i="30"/>
  <c r="P17" i="30"/>
  <c r="M17" i="30"/>
  <c r="J17" i="30"/>
  <c r="G17" i="30"/>
  <c r="D17" i="30"/>
  <c r="L16" i="32"/>
  <c r="L15" i="32"/>
  <c r="L14" i="32"/>
  <c r="L13" i="32"/>
  <c r="L12" i="32"/>
  <c r="L11" i="32"/>
  <c r="L10" i="32"/>
  <c r="L9" i="32"/>
  <c r="L8" i="32"/>
  <c r="L7" i="32"/>
  <c r="L6" i="32"/>
  <c r="L5" i="32"/>
  <c r="L4" i="32"/>
  <c r="J16" i="20"/>
  <c r="J15" i="20"/>
  <c r="J14" i="20"/>
  <c r="J13" i="20"/>
  <c r="J12" i="20"/>
  <c r="J11" i="20"/>
  <c r="J10" i="20"/>
  <c r="J9" i="20"/>
  <c r="J8" i="20"/>
  <c r="J7" i="20"/>
  <c r="J6" i="20"/>
  <c r="J5" i="20"/>
  <c r="G16" i="20"/>
  <c r="G15" i="20"/>
  <c r="G14" i="20"/>
  <c r="G13" i="20"/>
  <c r="G12" i="20"/>
  <c r="G11" i="20"/>
  <c r="G10" i="20"/>
  <c r="G9" i="20"/>
  <c r="G8" i="20"/>
  <c r="G7" i="20"/>
  <c r="G6" i="20"/>
  <c r="G5" i="20"/>
  <c r="D16" i="20"/>
  <c r="D15" i="20"/>
  <c r="D14" i="20"/>
  <c r="D13" i="20"/>
  <c r="D12" i="20"/>
  <c r="D11" i="20"/>
  <c r="D10" i="20"/>
  <c r="D9" i="20"/>
  <c r="D8" i="20"/>
  <c r="D7" i="20"/>
  <c r="D6" i="20"/>
  <c r="D5" i="20"/>
  <c r="V6" i="9" l="1"/>
  <c r="V7" i="9"/>
  <c r="V8" i="9"/>
  <c r="V9" i="9"/>
  <c r="V10" i="9"/>
  <c r="V11" i="9"/>
  <c r="V12" i="9"/>
  <c r="V13" i="9"/>
  <c r="V14" i="9"/>
  <c r="V15" i="9"/>
  <c r="V16" i="9"/>
  <c r="V17" i="9"/>
  <c r="V5" i="9"/>
  <c r="D17" i="39" l="1"/>
  <c r="C17" i="39"/>
  <c r="B17" i="39"/>
  <c r="T34" i="12"/>
  <c r="U34" i="12"/>
  <c r="E34" i="12"/>
  <c r="G34" i="12" s="1"/>
  <c r="F34" i="12"/>
  <c r="L34" i="12"/>
  <c r="M34" i="12" s="1"/>
  <c r="N34" i="12"/>
  <c r="O34" i="12"/>
  <c r="R34" i="12"/>
  <c r="S34" i="12" s="1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Y18" i="33" s="1"/>
  <c r="E18" i="33"/>
  <c r="X18" i="33" s="1"/>
  <c r="B5" i="32"/>
  <c r="B6" i="32"/>
  <c r="B7" i="32"/>
  <c r="B8" i="32"/>
  <c r="B9" i="32"/>
  <c r="B10" i="32"/>
  <c r="B11" i="32"/>
  <c r="B12" i="32"/>
  <c r="B13" i="32"/>
  <c r="B14" i="32"/>
  <c r="B15" i="32"/>
  <c r="B4" i="32"/>
  <c r="U17" i="30"/>
  <c r="T17" i="30"/>
  <c r="R17" i="30"/>
  <c r="O17" i="30"/>
  <c r="N17" i="30"/>
  <c r="L17" i="30"/>
  <c r="K17" i="30"/>
  <c r="I17" i="30"/>
  <c r="H17" i="30"/>
  <c r="F17" i="30"/>
  <c r="E17" i="30"/>
  <c r="C17" i="30"/>
  <c r="B17" i="30"/>
  <c r="E16" i="28"/>
  <c r="D16" i="28"/>
  <c r="C16" i="28"/>
  <c r="B16" i="28"/>
  <c r="L16" i="27"/>
  <c r="J16" i="27"/>
  <c r="I16" i="27"/>
  <c r="H16" i="27"/>
  <c r="G16" i="27"/>
  <c r="F16" i="27"/>
  <c r="E16" i="27"/>
  <c r="D16" i="27"/>
  <c r="C16" i="27"/>
  <c r="B16" i="27"/>
  <c r="C17" i="25"/>
  <c r="D17" i="25"/>
  <c r="E17" i="25"/>
  <c r="F17" i="25"/>
  <c r="G17" i="25"/>
  <c r="H17" i="25"/>
  <c r="I17" i="25"/>
  <c r="J17" i="25"/>
  <c r="K17" i="25"/>
  <c r="B17" i="25"/>
  <c r="Z18" i="33" l="1"/>
  <c r="M17" i="25"/>
  <c r="V34" i="12"/>
  <c r="P34" i="12"/>
  <c r="B16" i="32"/>
  <c r="AA15" i="9"/>
  <c r="AA7" i="9"/>
  <c r="AB15" i="9"/>
  <c r="AA9" i="9"/>
  <c r="AB8" i="9"/>
  <c r="AA8" i="9"/>
  <c r="AB7" i="9"/>
  <c r="AB12" i="9"/>
  <c r="AA12" i="9"/>
  <c r="AB11" i="9"/>
  <c r="AB5" i="9"/>
  <c r="AA11" i="9"/>
  <c r="AA5" i="9"/>
  <c r="AB9" i="9"/>
  <c r="AB14" i="9"/>
  <c r="AA14" i="9"/>
  <c r="AB13" i="9"/>
  <c r="AA13" i="9"/>
  <c r="AB6" i="9"/>
  <c r="AA6" i="9"/>
  <c r="AB16" i="9"/>
  <c r="AB10" i="9"/>
  <c r="AA16" i="9"/>
  <c r="AA10" i="9"/>
  <c r="B18" i="33"/>
  <c r="C18" i="33"/>
  <c r="X17" i="12" l="1"/>
  <c r="O17" i="12"/>
  <c r="P17" i="12" s="1"/>
  <c r="C17" i="12"/>
  <c r="I17" i="20"/>
  <c r="F17" i="20"/>
  <c r="C17" i="20"/>
  <c r="H17" i="20"/>
  <c r="J17" i="20" s="1"/>
  <c r="E17" i="20"/>
  <c r="G17" i="20" s="1"/>
  <c r="B17" i="20"/>
  <c r="D17" i="20" s="1"/>
  <c r="C18" i="18"/>
  <c r="D18" i="18"/>
  <c r="E18" i="18"/>
  <c r="F18" i="18"/>
  <c r="G18" i="18"/>
  <c r="H18" i="18"/>
  <c r="I18" i="18"/>
  <c r="J18" i="18"/>
  <c r="K18" i="18"/>
  <c r="L18" i="18"/>
  <c r="M18" i="18"/>
  <c r="B18" i="18"/>
  <c r="W17" i="12"/>
  <c r="Y17" i="12" s="1"/>
  <c r="H17" i="12"/>
  <c r="J17" i="12" s="1"/>
  <c r="U17" i="9"/>
  <c r="T17" i="9"/>
  <c r="AB17" i="9" l="1"/>
  <c r="Y7" i="9"/>
  <c r="Z12" i="9"/>
  <c r="Y5" i="9"/>
  <c r="Z11" i="9"/>
  <c r="Z16" i="9"/>
  <c r="Z10" i="9"/>
  <c r="Y13" i="9"/>
  <c r="Z7" i="9"/>
  <c r="Y12" i="9"/>
  <c r="Z6" i="9"/>
  <c r="Z5" i="9"/>
  <c r="Y10" i="9"/>
  <c r="Y15" i="9"/>
  <c r="Y9" i="9"/>
  <c r="Z15" i="9"/>
  <c r="Z9" i="9"/>
  <c r="Z13" i="9"/>
  <c r="Y6" i="9"/>
  <c r="Y11" i="9"/>
  <c r="Y16" i="9"/>
  <c r="Y14" i="9"/>
  <c r="Y8" i="9"/>
  <c r="Z14" i="9"/>
  <c r="Z8" i="9"/>
  <c r="X11" i="9"/>
  <c r="W15" i="9"/>
  <c r="W9" i="9"/>
  <c r="X15" i="9"/>
  <c r="X9" i="9"/>
  <c r="X8" i="9"/>
  <c r="W8" i="9"/>
  <c r="X16" i="9"/>
  <c r="W7" i="9"/>
  <c r="W5" i="9"/>
  <c r="W16" i="9"/>
  <c r="W10" i="9"/>
  <c r="X10" i="9"/>
  <c r="W13" i="9"/>
  <c r="X13" i="9"/>
  <c r="X7" i="9"/>
  <c r="W12" i="9"/>
  <c r="W6" i="9"/>
  <c r="X12" i="9"/>
  <c r="X6" i="9"/>
  <c r="X14" i="9"/>
  <c r="W11" i="9"/>
  <c r="W14" i="9"/>
  <c r="X5" i="9"/>
  <c r="B17" i="12"/>
  <c r="D17" i="12" s="1"/>
  <c r="AA17" i="9" l="1"/>
  <c r="Z17" i="9"/>
  <c r="Y17" i="9"/>
  <c r="W17" i="9"/>
  <c r="X17" i="9" l="1"/>
</calcChain>
</file>

<file path=xl/sharedStrings.xml><?xml version="1.0" encoding="utf-8"?>
<sst xmlns="http://schemas.openxmlformats.org/spreadsheetml/2006/main" count="1277" uniqueCount="632">
  <si>
    <t>계</t>
  </si>
  <si>
    <t>대 형 선 망</t>
  </si>
  <si>
    <t>소 계</t>
  </si>
  <si>
    <t>외 끌 이</t>
  </si>
  <si>
    <t>쌍 끌 이</t>
  </si>
  <si>
    <t>수 량</t>
  </si>
  <si>
    <t>금 액</t>
  </si>
  <si>
    <t>대형트롤</t>
  </si>
  <si>
    <t>대 형 기 선 저 인 망</t>
    <phoneticPr fontId="2" type="noConversion"/>
  </si>
  <si>
    <t>중형기선저인망</t>
    <phoneticPr fontId="2" type="noConversion"/>
  </si>
  <si>
    <t>안 강 망</t>
    <phoneticPr fontId="2" type="noConversion"/>
  </si>
  <si>
    <t>상어유망</t>
    <phoneticPr fontId="2" type="noConversion"/>
  </si>
  <si>
    <t>기   타</t>
    <phoneticPr fontId="2" type="noConversion"/>
  </si>
  <si>
    <t>연도별 어업별</t>
    <phoneticPr fontId="2" type="noConversion"/>
  </si>
  <si>
    <t>위판고 (계속)</t>
    <phoneticPr fontId="2" type="noConversion"/>
  </si>
  <si>
    <t>수 량</t>
    <phoneticPr fontId="2" type="noConversion"/>
  </si>
  <si>
    <t>1. 연도별 어업</t>
    <phoneticPr fontId="2" type="noConversion"/>
  </si>
  <si>
    <t>별 위판고</t>
    <phoneticPr fontId="2" type="noConversion"/>
  </si>
  <si>
    <t>구
분</t>
    <phoneticPr fontId="2" type="noConversion"/>
  </si>
  <si>
    <t>어시장의 동태</t>
    <phoneticPr fontId="9" type="noConversion"/>
  </si>
  <si>
    <t>이용자를 위한 참고사항</t>
    <phoneticPr fontId="2" type="noConversion"/>
  </si>
  <si>
    <t>차      례</t>
    <phoneticPr fontId="9" type="noConversion"/>
  </si>
  <si>
    <t>제1장</t>
    <phoneticPr fontId="9" type="noConversion"/>
  </si>
  <si>
    <t>1.</t>
    <phoneticPr fontId="2" type="noConversion"/>
  </si>
  <si>
    <t>2.</t>
    <phoneticPr fontId="2" type="noConversion"/>
  </si>
  <si>
    <t>3.</t>
    <phoneticPr fontId="2" type="noConversion"/>
  </si>
  <si>
    <t>4.</t>
    <phoneticPr fontId="2" type="noConversion"/>
  </si>
  <si>
    <t>5.</t>
    <phoneticPr fontId="2" type="noConversion"/>
  </si>
  <si>
    <t>6.</t>
    <phoneticPr fontId="2" type="noConversion"/>
  </si>
  <si>
    <t>7.</t>
    <phoneticPr fontId="2" type="noConversion"/>
  </si>
  <si>
    <t>8.</t>
    <phoneticPr fontId="2" type="noConversion"/>
  </si>
  <si>
    <t>9.</t>
    <phoneticPr fontId="2" type="noConversion"/>
  </si>
  <si>
    <t>11.</t>
    <phoneticPr fontId="2" type="noConversion"/>
  </si>
  <si>
    <t>10.</t>
    <phoneticPr fontId="2" type="noConversion"/>
  </si>
  <si>
    <t>제2장</t>
    <phoneticPr fontId="9" type="noConversion"/>
  </si>
  <si>
    <t>제3장</t>
    <phoneticPr fontId="9" type="noConversion"/>
  </si>
  <si>
    <t>제4장</t>
    <phoneticPr fontId="9" type="noConversion"/>
  </si>
  <si>
    <t>제5장</t>
    <phoneticPr fontId="9" type="noConversion"/>
  </si>
  <si>
    <t>제6장</t>
    <phoneticPr fontId="9" type="noConversion"/>
  </si>
  <si>
    <t>제7장</t>
    <phoneticPr fontId="9" type="noConversion"/>
  </si>
  <si>
    <t>임원 현황  ‥‥‥‥‥‥‥‥‥‥‥‥‥‥‥‥‥‥‥‥‥‥‥‥‥‥</t>
    <phoneticPr fontId="9" type="noConversion"/>
  </si>
  <si>
    <t>간부직원 현황 ‥‥‥‥‥‥‥‥‥‥‥‥‥‥‥‥‥‥‥‥‥‥‥‥‥‥‥‥‥‥</t>
    <phoneticPr fontId="9" type="noConversion"/>
  </si>
  <si>
    <t>중도매인 현황  ‥‥‥‥‥‥‥‥‥‥‥‥‥‥‥‥‥‥‥‥‥‥‥‥‥‥</t>
    <phoneticPr fontId="9" type="noConversion"/>
  </si>
  <si>
    <t>연도별 어업별 위판고  ‥‥‥‥‥‥‥‥‥‥‥‥‥‥‥‥‥‥</t>
    <phoneticPr fontId="9" type="noConversion"/>
  </si>
  <si>
    <t>연도별 월별 위판고 (최근 10개년)  ‥‥‥‥‥‥‥‥‥‥‥‥‥</t>
    <phoneticPr fontId="9" type="noConversion"/>
  </si>
  <si>
    <t>연도별 월별 수입수산물 위판고 ‥‥‥‥‥‥‥‥‥‥‥‥‥‥‥‥‥‥‥</t>
    <phoneticPr fontId="9" type="noConversion"/>
  </si>
  <si>
    <t>매매참가인 현황  ‥‥‥‥‥‥‥‥‥‥‥‥‥‥‥‥‥‥‥‥‥‥</t>
    <phoneticPr fontId="9" type="noConversion"/>
  </si>
  <si>
    <t>제1장   위 탁 판 매 사 업</t>
    <phoneticPr fontId="2" type="noConversion"/>
  </si>
  <si>
    <t>2011년</t>
    <phoneticPr fontId="2" type="noConversion"/>
  </si>
  <si>
    <t>2012년</t>
    <phoneticPr fontId="2" type="noConversion"/>
  </si>
  <si>
    <t>2013년</t>
    <phoneticPr fontId="2" type="noConversion"/>
  </si>
  <si>
    <t>2014년</t>
    <phoneticPr fontId="2" type="noConversion"/>
  </si>
  <si>
    <t>2015년</t>
    <phoneticPr fontId="2" type="noConversion"/>
  </si>
  <si>
    <t>2016년</t>
    <phoneticPr fontId="2" type="noConversion"/>
  </si>
  <si>
    <t>2017년</t>
    <phoneticPr fontId="2" type="noConversion"/>
  </si>
  <si>
    <t>2018년</t>
    <phoneticPr fontId="2" type="noConversion"/>
  </si>
  <si>
    <t>2019년</t>
    <phoneticPr fontId="2" type="noConversion"/>
  </si>
  <si>
    <t>위판고 (최근 10개년)</t>
    <phoneticPr fontId="2" type="noConversion"/>
  </si>
  <si>
    <t>2. 연도별 월별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</si>
  <si>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</si>
  <si>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</si>
  <si>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</si>
  <si>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</si>
  <si>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</si>
  <si>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</si>
  <si>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</si>
  <si>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</si>
  <si>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</si>
  <si>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</si>
  <si>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</si>
  <si>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</si>
  <si>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합계</t>
    <phoneticPr fontId="2" type="noConversion"/>
  </si>
  <si>
    <t>합 계</t>
    <phoneticPr fontId="2" type="noConversion"/>
  </si>
  <si>
    <t>(단위 - 수량 : 톤,  금액 : 천원)</t>
    <phoneticPr fontId="2" type="noConversion"/>
  </si>
  <si>
    <t>어업별 위판고</t>
    <phoneticPr fontId="2" type="noConversion"/>
  </si>
  <si>
    <t>수협별 위판고</t>
    <phoneticPr fontId="2" type="noConversion"/>
  </si>
  <si>
    <t>대형선망수협</t>
    <phoneticPr fontId="2" type="noConversion"/>
  </si>
  <si>
    <t>대형기선저인망수협</t>
    <phoneticPr fontId="2" type="noConversion"/>
  </si>
  <si>
    <t>서남구기선저인망수협</t>
    <phoneticPr fontId="2" type="noConversion"/>
  </si>
  <si>
    <t>근해안강망수협</t>
    <phoneticPr fontId="2" type="noConversion"/>
  </si>
  <si>
    <t>별 위판고 및 단가</t>
    <phoneticPr fontId="2" type="noConversion"/>
  </si>
  <si>
    <t>위판고 및 단가(계속)</t>
    <phoneticPr fontId="2" type="noConversion"/>
  </si>
  <si>
    <t>(단위 - 수량 : 톤,  금액 : 천원, 단가 : 원/kg)</t>
    <phoneticPr fontId="2" type="noConversion"/>
  </si>
  <si>
    <t>고 등 어 류</t>
    <phoneticPr fontId="2" type="noConversion"/>
  </si>
  <si>
    <t>삼    치    류</t>
    <phoneticPr fontId="2" type="noConversion"/>
  </si>
  <si>
    <t>오    징    어</t>
    <phoneticPr fontId="2" type="noConversion"/>
  </si>
  <si>
    <t>눈    볼    대</t>
    <phoneticPr fontId="2" type="noConversion"/>
  </si>
  <si>
    <t>전 갱 이 류</t>
    <phoneticPr fontId="2" type="noConversion"/>
  </si>
  <si>
    <t>방         어</t>
    <phoneticPr fontId="2" type="noConversion"/>
  </si>
  <si>
    <t>갈         치</t>
    <phoneticPr fontId="2" type="noConversion"/>
  </si>
  <si>
    <t>금 액</t>
    <phoneticPr fontId="2" type="noConversion"/>
  </si>
  <si>
    <t>단 가</t>
    <phoneticPr fontId="2" type="noConversion"/>
  </si>
  <si>
    <t>병         어</t>
    <phoneticPr fontId="2" type="noConversion"/>
  </si>
  <si>
    <t>참    조    기</t>
    <phoneticPr fontId="2" type="noConversion"/>
  </si>
  <si>
    <t>가 자 미 류</t>
    <phoneticPr fontId="2" type="noConversion"/>
  </si>
  <si>
    <t>다 랑 어 류</t>
    <phoneticPr fontId="2" type="noConversion"/>
  </si>
  <si>
    <t>기 타 돔 류</t>
    <phoneticPr fontId="2" type="noConversion"/>
  </si>
  <si>
    <t>쥐         치</t>
    <phoneticPr fontId="2" type="noConversion"/>
  </si>
  <si>
    <t>아         귀</t>
    <phoneticPr fontId="2" type="noConversion"/>
  </si>
  <si>
    <t>기         타</t>
    <phoneticPr fontId="2" type="noConversion"/>
  </si>
  <si>
    <t>금        액</t>
    <phoneticPr fontId="2" type="noConversion"/>
  </si>
  <si>
    <t>구        분</t>
    <phoneticPr fontId="2" type="noConversion"/>
  </si>
  <si>
    <t>수        량</t>
    <phoneticPr fontId="2" type="noConversion"/>
  </si>
  <si>
    <t>단        가</t>
    <phoneticPr fontId="2" type="noConversion"/>
  </si>
  <si>
    <t>일  평  균</t>
    <phoneticPr fontId="2" type="noConversion"/>
  </si>
  <si>
    <t>월 중 1일 최고</t>
    <phoneticPr fontId="2" type="noConversion"/>
  </si>
  <si>
    <t>월 중 1일 최저</t>
    <phoneticPr fontId="2" type="noConversion"/>
  </si>
  <si>
    <t>일 자</t>
    <phoneticPr fontId="2" type="noConversion"/>
  </si>
  <si>
    <t>척당 1회 평균 위판고</t>
    <phoneticPr fontId="2" type="noConversion"/>
  </si>
  <si>
    <t>평 균</t>
    <phoneticPr fontId="2" type="noConversion"/>
  </si>
  <si>
    <t>근 해 안 강 망</t>
    <phoneticPr fontId="2" type="noConversion"/>
  </si>
  <si>
    <t xml:space="preserve"> 저 인 망</t>
    <phoneticPr fontId="2" type="noConversion"/>
  </si>
  <si>
    <t>대 형 기 선</t>
    <phoneticPr fontId="2" type="noConversion"/>
  </si>
  <si>
    <t>고    등    어</t>
    <phoneticPr fontId="2" type="noConversion"/>
  </si>
  <si>
    <t>전    갱    이</t>
    <phoneticPr fontId="2" type="noConversion"/>
  </si>
  <si>
    <t>11. 연도별 월별 수입수산물 위판고</t>
    <phoneticPr fontId="2" type="noConversion"/>
  </si>
  <si>
    <t>제2장   어 가 동 향</t>
    <phoneticPr fontId="2" type="noConversion"/>
  </si>
  <si>
    <t xml:space="preserve">위탁판매사업 </t>
    <phoneticPr fontId="9" type="noConversion"/>
  </si>
  <si>
    <t xml:space="preserve">어가동향  </t>
    <phoneticPr fontId="9" type="noConversion"/>
  </si>
  <si>
    <t xml:space="preserve">어선입항  </t>
    <phoneticPr fontId="9" type="noConversion"/>
  </si>
  <si>
    <t xml:space="preserve">이용가공사업  </t>
    <phoneticPr fontId="9" type="noConversion"/>
  </si>
  <si>
    <t xml:space="preserve">중도매인 및 매매참가인  </t>
    <phoneticPr fontId="9" type="noConversion"/>
  </si>
  <si>
    <t xml:space="preserve">기 타 </t>
    <phoneticPr fontId="9" type="noConversion"/>
  </si>
  <si>
    <t xml:space="preserve">부 록  </t>
    <phoneticPr fontId="9" type="noConversion"/>
  </si>
  <si>
    <t>소   계</t>
    <phoneticPr fontId="2" type="noConversion"/>
  </si>
  <si>
    <t>계</t>
    <phoneticPr fontId="2" type="noConversion"/>
  </si>
  <si>
    <t>(단위 - 원/kg)</t>
    <phoneticPr fontId="2" type="noConversion"/>
  </si>
  <si>
    <t>1. 2019년도 월별</t>
    <phoneticPr fontId="2" type="noConversion"/>
  </si>
  <si>
    <t>어업별 평균어가</t>
    <phoneticPr fontId="2" type="noConversion"/>
  </si>
  <si>
    <t>구 분</t>
    <phoneticPr fontId="2" type="noConversion"/>
  </si>
  <si>
    <t>참 돔</t>
    <phoneticPr fontId="2" type="noConversion"/>
  </si>
  <si>
    <t>병 어</t>
    <phoneticPr fontId="2" type="noConversion"/>
  </si>
  <si>
    <t>민 어</t>
    <phoneticPr fontId="2" type="noConversion"/>
  </si>
  <si>
    <t>조 기(5단)</t>
    <phoneticPr fontId="2" type="noConversion"/>
  </si>
  <si>
    <t>조기(7단)</t>
    <phoneticPr fontId="2" type="noConversion"/>
  </si>
  <si>
    <t>조기(8단)</t>
    <phoneticPr fontId="2" type="noConversion"/>
  </si>
  <si>
    <t>조기6단)</t>
    <phoneticPr fontId="2" type="noConversion"/>
  </si>
  <si>
    <t>조기(9단)</t>
    <phoneticPr fontId="2" type="noConversion"/>
  </si>
  <si>
    <t>부세(6단)</t>
    <phoneticPr fontId="2" type="noConversion"/>
  </si>
  <si>
    <t>눈볼대</t>
    <phoneticPr fontId="2" type="noConversion"/>
  </si>
  <si>
    <t>붕장어</t>
    <phoneticPr fontId="2" type="noConversion"/>
  </si>
  <si>
    <t>고등어(상)</t>
    <phoneticPr fontId="2" type="noConversion"/>
  </si>
  <si>
    <t>고등어(중)</t>
    <phoneticPr fontId="2" type="noConversion"/>
  </si>
  <si>
    <t>고등어(하)</t>
    <phoneticPr fontId="2" type="noConversion"/>
  </si>
  <si>
    <t>가오리</t>
    <phoneticPr fontId="2" type="noConversion"/>
  </si>
  <si>
    <t>아 귀</t>
    <phoneticPr fontId="2" type="noConversion"/>
  </si>
  <si>
    <t>새 우</t>
    <phoneticPr fontId="2" type="noConversion"/>
  </si>
  <si>
    <t>게</t>
    <phoneticPr fontId="2" type="noConversion"/>
  </si>
  <si>
    <t>갑오징어</t>
    <phoneticPr fontId="2" type="noConversion"/>
  </si>
  <si>
    <t>문 어</t>
    <phoneticPr fontId="2" type="noConversion"/>
  </si>
  <si>
    <t>낙 지</t>
    <phoneticPr fontId="2" type="noConversion"/>
  </si>
  <si>
    <t>갈치(상)</t>
    <phoneticPr fontId="2" type="noConversion"/>
  </si>
  <si>
    <t>갈치(중)</t>
    <phoneticPr fontId="2" type="noConversion"/>
  </si>
  <si>
    <t>갈치(하)</t>
    <phoneticPr fontId="2" type="noConversion"/>
  </si>
  <si>
    <t>오징어</t>
    <phoneticPr fontId="2" type="noConversion"/>
  </si>
  <si>
    <t>상 어</t>
    <phoneticPr fontId="2" type="noConversion"/>
  </si>
  <si>
    <t>가자미</t>
    <phoneticPr fontId="2" type="noConversion"/>
  </si>
  <si>
    <t>삼 치</t>
    <phoneticPr fontId="2" type="noConversion"/>
  </si>
  <si>
    <t>어종별 평균어가</t>
    <phoneticPr fontId="2" type="noConversion"/>
  </si>
  <si>
    <t>종별 평균어가 (계속)</t>
    <phoneticPr fontId="2" type="noConversion"/>
  </si>
  <si>
    <t>제3장   어 선 입 항</t>
    <phoneticPr fontId="2" type="noConversion"/>
  </si>
  <si>
    <t>소 형 선 망</t>
    <phoneticPr fontId="2" type="noConversion"/>
  </si>
  <si>
    <t>채  낚  기</t>
    <phoneticPr fontId="2" type="noConversion"/>
  </si>
  <si>
    <t>기     타</t>
    <phoneticPr fontId="2" type="noConversion"/>
  </si>
  <si>
    <t>(단위 - 척)</t>
    <phoneticPr fontId="2" type="noConversion"/>
  </si>
  <si>
    <t>어업별 입항척수</t>
  </si>
  <si>
    <t>제4장   선 어 유 통</t>
    <phoneticPr fontId="2" type="noConversion"/>
  </si>
  <si>
    <t>부  산</t>
    <phoneticPr fontId="2" type="noConversion"/>
  </si>
  <si>
    <t>서  울</t>
    <phoneticPr fontId="2" type="noConversion"/>
  </si>
  <si>
    <t>춘  천</t>
    <phoneticPr fontId="2" type="noConversion"/>
  </si>
  <si>
    <t>대  전</t>
    <phoneticPr fontId="2" type="noConversion"/>
  </si>
  <si>
    <t>청  주</t>
    <phoneticPr fontId="2" type="noConversion"/>
  </si>
  <si>
    <t>대  구</t>
    <phoneticPr fontId="2" type="noConversion"/>
  </si>
  <si>
    <t>전  주</t>
    <phoneticPr fontId="2" type="noConversion"/>
  </si>
  <si>
    <t>광  주</t>
    <phoneticPr fontId="2" type="noConversion"/>
  </si>
  <si>
    <t>진  주</t>
    <phoneticPr fontId="2" type="noConversion"/>
  </si>
  <si>
    <t>기  타</t>
    <phoneticPr fontId="2" type="noConversion"/>
  </si>
  <si>
    <t>(단위 - 톤)</t>
    <phoneticPr fontId="2" type="noConversion"/>
  </si>
  <si>
    <t>지역별 반출량</t>
    <phoneticPr fontId="2" type="noConversion"/>
  </si>
  <si>
    <t>식 용</t>
    <phoneticPr fontId="2" type="noConversion"/>
  </si>
  <si>
    <t>가 공</t>
    <phoneticPr fontId="2" type="noConversion"/>
  </si>
  <si>
    <t>사 료</t>
    <phoneticPr fontId="2" type="noConversion"/>
  </si>
  <si>
    <t>2. 2019년도 월별 이용배분 동향</t>
    <phoneticPr fontId="2" type="noConversion"/>
  </si>
  <si>
    <t>(단위 - 동결 : 톤,  냉장 : 톤, 금액 : 천원)</t>
    <phoneticPr fontId="2" type="noConversion"/>
  </si>
  <si>
    <t>가    자    미</t>
    <phoneticPr fontId="2" type="noConversion"/>
  </si>
  <si>
    <t>동 결</t>
    <phoneticPr fontId="2" type="noConversion"/>
  </si>
  <si>
    <t>냉 장</t>
    <phoneticPr fontId="2" type="noConversion"/>
  </si>
  <si>
    <t>동결·냉장량 및 금액</t>
    <phoneticPr fontId="2" type="noConversion"/>
  </si>
  <si>
    <t>고 등 어</t>
    <phoneticPr fontId="2" type="noConversion"/>
  </si>
  <si>
    <t>갈    치</t>
    <phoneticPr fontId="2" type="noConversion"/>
  </si>
  <si>
    <t>전 갱 이</t>
    <phoneticPr fontId="2" type="noConversion"/>
  </si>
  <si>
    <t>가 자 미</t>
    <phoneticPr fontId="2" type="noConversion"/>
  </si>
  <si>
    <t>오 징 어</t>
    <phoneticPr fontId="2" type="noConversion"/>
  </si>
  <si>
    <t>기    타</t>
    <phoneticPr fontId="2" type="noConversion"/>
  </si>
  <si>
    <t>(단위 - 수량 : 톤, 금액 : 천원)</t>
    <phoneticPr fontId="2" type="noConversion"/>
  </si>
  <si>
    <t>수    량</t>
    <phoneticPr fontId="2" type="noConversion"/>
  </si>
  <si>
    <t>금    액</t>
    <phoneticPr fontId="2" type="noConversion"/>
  </si>
  <si>
    <t>단    가</t>
    <phoneticPr fontId="2" type="noConversion"/>
  </si>
  <si>
    <t>소   계</t>
    <phoneticPr fontId="2" type="noConversion"/>
  </si>
  <si>
    <t>외 끌 이</t>
    <phoneticPr fontId="2" type="noConversion"/>
  </si>
  <si>
    <t>쌍 끌 이</t>
    <phoneticPr fontId="2" type="noConversion"/>
  </si>
  <si>
    <t>대 형 트 롤</t>
    <phoneticPr fontId="2" type="noConversion"/>
  </si>
  <si>
    <t>대 형 선 망</t>
    <phoneticPr fontId="2" type="noConversion"/>
  </si>
  <si>
    <t>척 수</t>
    <phoneticPr fontId="2" type="noConversion"/>
  </si>
  <si>
    <t>급수량</t>
    <phoneticPr fontId="2" type="noConversion"/>
  </si>
  <si>
    <t>어선 급수량 및 금액</t>
    <phoneticPr fontId="2" type="noConversion"/>
  </si>
  <si>
    <t>대 형 기 선 저 인 망</t>
    <phoneticPr fontId="2" type="noConversion"/>
  </si>
  <si>
    <t>(단위 - 척수 : 척, 급수량 : ㎥, 금액 : 원)</t>
    <phoneticPr fontId="2" type="noConversion"/>
  </si>
  <si>
    <t>]</t>
    <phoneticPr fontId="2" type="noConversion"/>
  </si>
  <si>
    <t>(단위 - 원)</t>
    <phoneticPr fontId="2" type="noConversion"/>
  </si>
  <si>
    <t>규    격    별</t>
    <phoneticPr fontId="2" type="noConversion"/>
  </si>
  <si>
    <t>동    결    료</t>
    <phoneticPr fontId="2" type="noConversion"/>
  </si>
  <si>
    <t>냉    장    료</t>
    <phoneticPr fontId="2" type="noConversion"/>
  </si>
  <si>
    <t>대 상 자 (25kg 이상)</t>
    <phoneticPr fontId="2" type="noConversion"/>
  </si>
  <si>
    <t>소 상 자 (20kg 미만)</t>
    <phoneticPr fontId="2" type="noConversion"/>
  </si>
  <si>
    <t>팬 상 자 (15kg 미만)</t>
    <phoneticPr fontId="2" type="noConversion"/>
  </si>
  <si>
    <t>중 상 자 (20 ~ 25kg)</t>
    <phoneticPr fontId="2" type="noConversion"/>
  </si>
  <si>
    <t>중  도  매  인</t>
    <phoneticPr fontId="2" type="noConversion"/>
  </si>
  <si>
    <t>매매참가인</t>
    <phoneticPr fontId="2" type="noConversion"/>
  </si>
  <si>
    <t>선   어</t>
    <phoneticPr fontId="2" type="noConversion"/>
  </si>
  <si>
    <t>활   어</t>
    <phoneticPr fontId="2" type="noConversion"/>
  </si>
  <si>
    <t>인        원</t>
    <phoneticPr fontId="2" type="noConversion"/>
  </si>
  <si>
    <t>(단위 - 명)</t>
    <phoneticPr fontId="2" type="noConversion"/>
  </si>
  <si>
    <r>
      <rPr>
        <sz val="36"/>
        <color theme="1"/>
        <rFont val="HY견명조"/>
        <family val="1"/>
        <charset val="129"/>
      </rPr>
      <t>◎</t>
    </r>
    <r>
      <rPr>
        <sz val="36"/>
        <color theme="1"/>
        <rFont val="나눔명조 ExtraBold"/>
        <family val="1"/>
        <charset val="129"/>
      </rPr>
      <t xml:space="preserve"> 연 령 별</t>
    </r>
    <phoneticPr fontId="2" type="noConversion"/>
  </si>
  <si>
    <r>
      <rPr>
        <sz val="36"/>
        <color theme="1"/>
        <rFont val="HY견명조"/>
        <family val="1"/>
        <charset val="129"/>
      </rPr>
      <t>◎</t>
    </r>
    <r>
      <rPr>
        <sz val="36"/>
        <color theme="1"/>
        <rFont val="나눔명조 ExtraBold"/>
        <family val="1"/>
        <charset val="129"/>
      </rPr>
      <t xml:space="preserve"> 경 력 별</t>
    </r>
    <phoneticPr fontId="2" type="noConversion"/>
  </si>
  <si>
    <t>30세 이하</t>
    <phoneticPr fontId="2" type="noConversion"/>
  </si>
  <si>
    <t>31 ~ 40</t>
    <phoneticPr fontId="2" type="noConversion"/>
  </si>
  <si>
    <t>41 ~ 50</t>
    <phoneticPr fontId="2" type="noConversion"/>
  </si>
  <si>
    <t>51 ~ 60</t>
    <phoneticPr fontId="2" type="noConversion"/>
  </si>
  <si>
    <t>61세 이상</t>
    <phoneticPr fontId="2" type="noConversion"/>
  </si>
  <si>
    <t>5년 미만</t>
    <phoneticPr fontId="2" type="noConversion"/>
  </si>
  <si>
    <t>30년 이상</t>
    <phoneticPr fontId="2" type="noConversion"/>
  </si>
  <si>
    <t>5 ~ 10년</t>
    <phoneticPr fontId="2" type="noConversion"/>
  </si>
  <si>
    <t>10 ~ 20년</t>
    <phoneticPr fontId="2" type="noConversion"/>
  </si>
  <si>
    <t>20 ~ 30년</t>
    <phoneticPr fontId="2" type="noConversion"/>
  </si>
  <si>
    <t>(단위 - 수량 : 톤, 금액 : 백만원)</t>
    <phoneticPr fontId="2" type="noConversion"/>
  </si>
  <si>
    <t>연    최    고</t>
    <phoneticPr fontId="2" type="noConversion"/>
  </si>
  <si>
    <t>연    평    균</t>
    <phoneticPr fontId="2" type="noConversion"/>
  </si>
  <si>
    <t>1인 1일 최고</t>
    <phoneticPr fontId="2" type="noConversion"/>
  </si>
  <si>
    <t>선
어</t>
    <phoneticPr fontId="2" type="noConversion"/>
  </si>
  <si>
    <t>활
어</t>
    <phoneticPr fontId="2" type="noConversion"/>
  </si>
  <si>
    <t>중 도 매 인</t>
    <phoneticPr fontId="2" type="noConversion"/>
  </si>
  <si>
    <t>수  량</t>
    <phoneticPr fontId="2" type="noConversion"/>
  </si>
  <si>
    <t>금  액</t>
    <phoneticPr fontId="2" type="noConversion"/>
  </si>
  <si>
    <t>반     별</t>
    <phoneticPr fontId="2" type="noConversion"/>
  </si>
  <si>
    <t>비     고</t>
    <phoneticPr fontId="2" type="noConversion"/>
  </si>
  <si>
    <t>양  배  반</t>
    <phoneticPr fontId="2" type="noConversion"/>
  </si>
  <si>
    <t>본  선  반</t>
    <phoneticPr fontId="2" type="noConversion"/>
  </si>
  <si>
    <t>양  배  비</t>
    <phoneticPr fontId="2" type="noConversion"/>
  </si>
  <si>
    <t>하  조  비</t>
    <phoneticPr fontId="2" type="noConversion"/>
  </si>
  <si>
    <t>상  차  비</t>
    <phoneticPr fontId="2" type="noConversion"/>
  </si>
  <si>
    <t>하  차  비</t>
    <phoneticPr fontId="2" type="noConversion"/>
  </si>
  <si>
    <t>노        임</t>
    <phoneticPr fontId="2" type="noConversion"/>
  </si>
  <si>
    <t>선망 5호</t>
    <phoneticPr fontId="2" type="noConversion"/>
  </si>
  <si>
    <t>선망 4호</t>
    <phoneticPr fontId="2" type="noConversion"/>
  </si>
  <si>
    <t>저인망 4호</t>
    <phoneticPr fontId="2" type="noConversion"/>
  </si>
  <si>
    <r>
      <rPr>
        <sz val="36"/>
        <color theme="1"/>
        <rFont val="HY견명조"/>
        <family val="1"/>
        <charset val="129"/>
      </rPr>
      <t>◎</t>
    </r>
    <r>
      <rPr>
        <sz val="36"/>
        <color theme="1"/>
        <rFont val="나눔명조 ExtraBold"/>
        <family val="1"/>
        <charset val="129"/>
      </rPr>
      <t xml:space="preserve"> 위판조성금</t>
    </r>
    <phoneticPr fontId="2" type="noConversion"/>
  </si>
  <si>
    <r>
      <rPr>
        <sz val="36"/>
        <color theme="1"/>
        <rFont val="HY견명조"/>
        <family val="1"/>
        <charset val="129"/>
      </rPr>
      <t>◎</t>
    </r>
    <r>
      <rPr>
        <sz val="36"/>
        <color theme="1"/>
        <rFont val="나눔명조 ExtraBold"/>
        <family val="1"/>
        <charset val="129"/>
      </rPr>
      <t xml:space="preserve"> 매수인장려금</t>
    </r>
    <phoneticPr fontId="2" type="noConversion"/>
  </si>
  <si>
    <t>수   협   별</t>
    <phoneticPr fontId="2" type="noConversion"/>
  </si>
  <si>
    <t>지   급   액</t>
    <phoneticPr fontId="2" type="noConversion"/>
  </si>
  <si>
    <t>지  급  율</t>
    <phoneticPr fontId="2" type="noConversion"/>
  </si>
  <si>
    <t>″</t>
    <phoneticPr fontId="2" type="noConversion"/>
  </si>
  <si>
    <t>소속 수협 위판고 × 6/1,000</t>
    <phoneticPr fontId="2" type="noConversion"/>
  </si>
  <si>
    <t>매 수 인 장 려 금</t>
    <phoneticPr fontId="2" type="noConversion"/>
  </si>
  <si>
    <t>여수수협</t>
    <phoneticPr fontId="2" type="noConversion"/>
  </si>
  <si>
    <t>삼천포수협</t>
    <phoneticPr fontId="2" type="noConversion"/>
  </si>
  <si>
    <t>기타수협</t>
    <phoneticPr fontId="2" type="noConversion"/>
  </si>
  <si>
    <t>1. 임원 현황</t>
    <phoneticPr fontId="2" type="noConversion"/>
  </si>
  <si>
    <t>[2020. 2. 현재]</t>
    <phoneticPr fontId="2" type="noConversion"/>
  </si>
  <si>
    <t>소속 및 직명</t>
    <phoneticPr fontId="2" type="noConversion"/>
  </si>
  <si>
    <t>전화번호</t>
    <phoneticPr fontId="2" type="noConversion"/>
  </si>
  <si>
    <t>박   극   제</t>
    <phoneticPr fontId="2" type="noConversion"/>
  </si>
  <si>
    <t>성          명</t>
    <phoneticPr fontId="2" type="noConversion"/>
  </si>
  <si>
    <t>정   연   송</t>
    <phoneticPr fontId="2" type="noConversion"/>
  </si>
  <si>
    <t>부산공동어시장 조합공동사업법인</t>
    <phoneticPr fontId="2" type="noConversion"/>
  </si>
  <si>
    <t>대형기선저인망수산업협동조합장</t>
    <phoneticPr fontId="2" type="noConversion"/>
  </si>
  <si>
    <t>안전관리과장</t>
    <phoneticPr fontId="2" type="noConversion"/>
  </si>
  <si>
    <t>판매관리과장</t>
    <phoneticPr fontId="2" type="noConversion"/>
  </si>
  <si>
    <t>박 극 제</t>
    <phoneticPr fontId="2" type="noConversion"/>
  </si>
  <si>
    <t>성      명</t>
    <phoneticPr fontId="2" type="noConversion"/>
  </si>
  <si>
    <t>직       위</t>
    <phoneticPr fontId="2" type="noConversion"/>
  </si>
  <si>
    <t>이 정 희</t>
    <phoneticPr fontId="2" type="noConversion"/>
  </si>
  <si>
    <t>윤 영 진</t>
    <phoneticPr fontId="2" type="noConversion"/>
  </si>
  <si>
    <t>류 성 기</t>
    <phoneticPr fontId="2" type="noConversion"/>
  </si>
  <si>
    <t>고 영 현</t>
    <phoneticPr fontId="2" type="noConversion"/>
  </si>
  <si>
    <t>254-9961</t>
    <phoneticPr fontId="2" type="noConversion"/>
  </si>
  <si>
    <t>254-9963</t>
    <phoneticPr fontId="2" type="noConversion"/>
  </si>
  <si>
    <t>254-8968</t>
    <phoneticPr fontId="2" type="noConversion"/>
  </si>
  <si>
    <t>711-8930</t>
    <phoneticPr fontId="2" type="noConversion"/>
  </si>
  <si>
    <t>254-8961</t>
    <phoneticPr fontId="2" type="noConversion"/>
  </si>
  <si>
    <t>254-8962</t>
    <phoneticPr fontId="2" type="noConversion"/>
  </si>
  <si>
    <t>254-8963</t>
    <phoneticPr fontId="2" type="noConversion"/>
  </si>
  <si>
    <t>2548-969</t>
    <phoneticPr fontId="2" type="noConversion"/>
  </si>
  <si>
    <r>
      <rPr>
        <sz val="36"/>
        <color theme="1"/>
        <rFont val="HY견명조"/>
        <family val="1"/>
        <charset val="129"/>
      </rPr>
      <t>◎</t>
    </r>
    <r>
      <rPr>
        <sz val="36"/>
        <color theme="1"/>
        <rFont val="나눔명조 ExtraBold"/>
        <family val="1"/>
        <charset val="129"/>
      </rPr>
      <t xml:space="preserve"> 부산공동어시장 조합공동사업법인</t>
    </r>
    <phoneticPr fontId="2" type="noConversion"/>
  </si>
  <si>
    <t>경제지원과장</t>
    <phoneticPr fontId="2" type="noConversion"/>
  </si>
  <si>
    <t>환경관리팀장</t>
    <phoneticPr fontId="2" type="noConversion"/>
  </si>
  <si>
    <t>박 경 호</t>
    <phoneticPr fontId="2" type="noConversion"/>
  </si>
  <si>
    <t>조 영 제</t>
    <phoneticPr fontId="2" type="noConversion"/>
  </si>
  <si>
    <t>김 상 진</t>
    <phoneticPr fontId="2" type="noConversion"/>
  </si>
  <si>
    <t>송 언 진</t>
    <phoneticPr fontId="2" type="noConversion"/>
  </si>
  <si>
    <t>255-9121</t>
    <phoneticPr fontId="2" type="noConversion"/>
  </si>
  <si>
    <t>254-8966</t>
    <phoneticPr fontId="2" type="noConversion"/>
  </si>
  <si>
    <t>255-6525</t>
    <phoneticPr fontId="2" type="noConversion"/>
  </si>
  <si>
    <t>257-0349</t>
    <phoneticPr fontId="2" type="noConversion"/>
  </si>
  <si>
    <r>
      <t xml:space="preserve">허 창 경
</t>
    </r>
    <r>
      <rPr>
        <b/>
        <sz val="22"/>
        <color rgb="FF000000"/>
        <rFont val="나눔명조 ExtraBold"/>
        <family val="1"/>
        <charset val="129"/>
      </rPr>
      <t>(직무대행)</t>
    </r>
    <phoneticPr fontId="2" type="noConversion"/>
  </si>
  <si>
    <r>
      <rPr>
        <sz val="36"/>
        <color theme="1"/>
        <rFont val="HY견명조"/>
        <family val="1"/>
        <charset val="129"/>
      </rPr>
      <t>◎</t>
    </r>
    <r>
      <rPr>
        <sz val="36"/>
        <color theme="1"/>
        <rFont val="나눔명조 ExtraBold"/>
        <family val="1"/>
        <charset val="129"/>
      </rPr>
      <t xml:space="preserve"> ㈜부산수산물공판장</t>
    </r>
    <phoneticPr fontId="2" type="noConversion"/>
  </si>
  <si>
    <t>본  부  장</t>
    <phoneticPr fontId="2" type="noConversion"/>
  </si>
  <si>
    <t>백  기  점</t>
    <phoneticPr fontId="2" type="noConversion"/>
  </si>
  <si>
    <t>220-8201</t>
    <phoneticPr fontId="2" type="noConversion"/>
  </si>
  <si>
    <t>성       명</t>
    <phoneticPr fontId="2" type="noConversion"/>
  </si>
  <si>
    <t>전 화 번 호</t>
    <phoneticPr fontId="2" type="noConversion"/>
  </si>
  <si>
    <t>2. 간부직원 현황</t>
    <phoneticPr fontId="2" type="noConversion"/>
  </si>
  <si>
    <t>3. 중도매인 현황</t>
    <phoneticPr fontId="2" type="noConversion"/>
  </si>
  <si>
    <t>번   호</t>
    <phoneticPr fontId="2" type="noConversion"/>
  </si>
  <si>
    <t>4. 매매참가인 현황</t>
    <phoneticPr fontId="2" type="noConversion"/>
  </si>
  <si>
    <t>수협중앙회</t>
    <phoneticPr fontId="2" type="noConversion"/>
  </si>
  <si>
    <t>부산시수협</t>
    <phoneticPr fontId="2" type="noConversion"/>
  </si>
  <si>
    <t>대형선망수협(A)</t>
    <phoneticPr fontId="2" type="noConversion"/>
  </si>
  <si>
    <t>대형기선저인망수협(A)</t>
    <phoneticPr fontId="2" type="noConversion"/>
  </si>
  <si>
    <t>국립수산과학원</t>
    <phoneticPr fontId="2" type="noConversion"/>
  </si>
  <si>
    <t>부산공동어시장</t>
    <phoneticPr fontId="2" type="noConversion"/>
  </si>
  <si>
    <t>대형선망수협(B)</t>
    <phoneticPr fontId="2" type="noConversion"/>
  </si>
  <si>
    <t>대형기선저인망수협(B)</t>
    <phoneticPr fontId="2" type="noConversion"/>
  </si>
  <si>
    <t>번    호</t>
    <phoneticPr fontId="2" type="noConversion"/>
  </si>
  <si>
    <t>상          호</t>
    <phoneticPr fontId="2" type="noConversion"/>
  </si>
  <si>
    <t>02) 2240-2114</t>
    <phoneticPr fontId="2" type="noConversion"/>
  </si>
  <si>
    <t>254-7851</t>
    <phoneticPr fontId="2" type="noConversion"/>
  </si>
  <si>
    <t>242-7511</t>
    <phoneticPr fontId="2" type="noConversion"/>
  </si>
  <si>
    <t>720-2114</t>
    <phoneticPr fontId="2" type="noConversion"/>
  </si>
  <si>
    <t>인쇄일</t>
    <phoneticPr fontId="2" type="noConversion"/>
  </si>
  <si>
    <t>발행일</t>
    <phoneticPr fontId="2" type="noConversion"/>
  </si>
  <si>
    <t>발행인</t>
    <phoneticPr fontId="2" type="noConversion"/>
  </si>
  <si>
    <t xml:space="preserve"> 대표이사 박 극 제</t>
    <phoneticPr fontId="2" type="noConversion"/>
  </si>
  <si>
    <t>편집인</t>
    <phoneticPr fontId="2" type="noConversion"/>
  </si>
  <si>
    <t>발행처</t>
    <phoneticPr fontId="2" type="noConversion"/>
  </si>
  <si>
    <t xml:space="preserve"> 부산광역시 서구 충무대로 202 (남부민동)</t>
    <phoneticPr fontId="2" type="noConversion"/>
  </si>
  <si>
    <t xml:space="preserve"> 부산공동어시장 조합공동사업법인</t>
    <phoneticPr fontId="2" type="noConversion"/>
  </si>
  <si>
    <t xml:space="preserve"> Fax : 051) 243-8579</t>
    <phoneticPr fontId="2" type="noConversion"/>
  </si>
  <si>
    <t xml:space="preserve"> Homepage : www.bcfm.co.kr</t>
    <phoneticPr fontId="2" type="noConversion"/>
  </si>
  <si>
    <t>※ 본 책자는 비매품임.</t>
    <phoneticPr fontId="2" type="noConversion"/>
  </si>
  <si>
    <t>대 표 이 사</t>
    <phoneticPr fontId="2" type="noConversion"/>
  </si>
  <si>
    <t>직          위</t>
    <phoneticPr fontId="2" type="noConversion"/>
  </si>
  <si>
    <r>
      <t xml:space="preserve">이 </t>
    </r>
    <r>
      <rPr>
        <b/>
        <sz val="32"/>
        <color theme="0"/>
        <rFont val="나눔명조 ExtraBold"/>
        <family val="1"/>
        <charset val="129"/>
      </rPr>
      <t>표 이</t>
    </r>
    <r>
      <rPr>
        <b/>
        <sz val="32"/>
        <color rgb="FF000000"/>
        <rFont val="나눔명조 ExtraBold"/>
        <family val="1"/>
        <charset val="129"/>
      </rPr>
      <t xml:space="preserve"> 사</t>
    </r>
    <phoneticPr fontId="2" type="noConversion"/>
  </si>
  <si>
    <r>
      <t>감</t>
    </r>
    <r>
      <rPr>
        <b/>
        <sz val="32"/>
        <color theme="0"/>
        <rFont val="나눔명조 ExtraBold"/>
        <family val="1"/>
        <charset val="129"/>
      </rPr>
      <t xml:space="preserve"> 표 이 </t>
    </r>
    <r>
      <rPr>
        <b/>
        <sz val="32"/>
        <color rgb="FF000000"/>
        <rFont val="나눔명조 ExtraBold"/>
        <family val="1"/>
        <charset val="129"/>
      </rPr>
      <t>사</t>
    </r>
    <phoneticPr fontId="2" type="noConversion"/>
  </si>
  <si>
    <t>현대화사업
추 진 단 장</t>
    <phoneticPr fontId="2" type="noConversion"/>
  </si>
  <si>
    <t>임  재  하</t>
    <phoneticPr fontId="2" type="noConversion"/>
  </si>
  <si>
    <t>총 무 상 무</t>
    <phoneticPr fontId="2" type="noConversion"/>
  </si>
  <si>
    <t>경 제 상 무</t>
    <phoneticPr fontId="2" type="noConversion"/>
  </si>
  <si>
    <t>총 무 과 장</t>
    <phoneticPr fontId="2" type="noConversion"/>
  </si>
  <si>
    <t>운 영 과 장</t>
    <phoneticPr fontId="2" type="noConversion"/>
  </si>
  <si>
    <t>정 산 팀 장</t>
    <phoneticPr fontId="2" type="noConversion"/>
  </si>
  <si>
    <t>수량</t>
    <phoneticPr fontId="2" type="noConversion"/>
  </si>
  <si>
    <t>금액</t>
    <phoneticPr fontId="2" type="noConversion"/>
  </si>
  <si>
    <t>어업별</t>
    <phoneticPr fontId="2" type="noConversion"/>
  </si>
  <si>
    <t>수협별</t>
    <phoneticPr fontId="2" type="noConversion"/>
  </si>
  <si>
    <t>어종별</t>
    <phoneticPr fontId="2" type="noConversion"/>
  </si>
  <si>
    <t>어시장의  동태</t>
    <phoneticPr fontId="2" type="noConversion"/>
  </si>
  <si>
    <t xml:space="preserve"> Tel  : 051) 254-8961</t>
    <phoneticPr fontId="2" type="noConversion"/>
  </si>
  <si>
    <t>강  석  준</t>
    <phoneticPr fontId="2" type="noConversion"/>
  </si>
  <si>
    <t>직         위</t>
    <phoneticPr fontId="2" type="noConversion"/>
  </si>
  <si>
    <t>장경진</t>
    <phoneticPr fontId="2" type="noConversion"/>
  </si>
  <si>
    <t>채남훈</t>
    <phoneticPr fontId="2" type="noConversion"/>
  </si>
  <si>
    <t>최민재</t>
    <phoneticPr fontId="2" type="noConversion"/>
  </si>
  <si>
    <t>백창선</t>
    <phoneticPr fontId="2" type="noConversion"/>
  </si>
  <si>
    <t>한종대</t>
    <phoneticPr fontId="2" type="noConversion"/>
  </si>
  <si>
    <t>김종용</t>
    <phoneticPr fontId="2" type="noConversion"/>
  </si>
  <si>
    <t>김상호</t>
    <phoneticPr fontId="2" type="noConversion"/>
  </si>
  <si>
    <t>정준우</t>
    <phoneticPr fontId="2" type="noConversion"/>
  </si>
  <si>
    <t>정병욱</t>
    <phoneticPr fontId="2" type="noConversion"/>
  </si>
  <si>
    <t>한영덕</t>
    <phoneticPr fontId="2" type="noConversion"/>
  </si>
  <si>
    <t>서동진</t>
    <phoneticPr fontId="2" type="noConversion"/>
  </si>
  <si>
    <t>최성규</t>
    <phoneticPr fontId="2" type="noConversion"/>
  </si>
  <si>
    <t>임홍택</t>
    <phoneticPr fontId="2" type="noConversion"/>
  </si>
  <si>
    <t>심정섭</t>
    <phoneticPr fontId="2" type="noConversion"/>
  </si>
  <si>
    <t>박광식</t>
    <phoneticPr fontId="2" type="noConversion"/>
  </si>
  <si>
    <t>정병철</t>
    <phoneticPr fontId="2" type="noConversion"/>
  </si>
  <si>
    <t>황호성</t>
    <phoneticPr fontId="2" type="noConversion"/>
  </si>
  <si>
    <t>문병주</t>
    <phoneticPr fontId="2" type="noConversion"/>
  </si>
  <si>
    <t>242-2117</t>
    <phoneticPr fontId="2" type="noConversion"/>
  </si>
  <si>
    <t>254-8591</t>
    <phoneticPr fontId="2" type="noConversion"/>
  </si>
  <si>
    <t>254-8859</t>
    <phoneticPr fontId="2" type="noConversion"/>
  </si>
  <si>
    <t>248-2114</t>
    <phoneticPr fontId="2" type="noConversion"/>
  </si>
  <si>
    <t>254-9097</t>
    <phoneticPr fontId="2" type="noConversion"/>
  </si>
  <si>
    <t>254-7760</t>
    <phoneticPr fontId="2" type="noConversion"/>
  </si>
  <si>
    <t>254-9470</t>
    <phoneticPr fontId="2" type="noConversion"/>
  </si>
  <si>
    <t>246-7640</t>
    <phoneticPr fontId="2" type="noConversion"/>
  </si>
  <si>
    <t>242-8616</t>
    <phoneticPr fontId="2" type="noConversion"/>
  </si>
  <si>
    <t>254-7035</t>
    <phoneticPr fontId="2" type="noConversion"/>
  </si>
  <si>
    <t>245-6760</t>
    <phoneticPr fontId="2" type="noConversion"/>
  </si>
  <si>
    <t>256-2433</t>
    <phoneticPr fontId="2" type="noConversion"/>
  </si>
  <si>
    <t>242-4477</t>
    <phoneticPr fontId="2" type="noConversion"/>
  </si>
  <si>
    <t>안상현</t>
    <phoneticPr fontId="2" type="noConversion"/>
  </si>
  <si>
    <t>241-0518</t>
    <phoneticPr fontId="2" type="noConversion"/>
  </si>
  <si>
    <t>254-7946</t>
    <phoneticPr fontId="2" type="noConversion"/>
  </si>
  <si>
    <t>246-7975</t>
    <phoneticPr fontId="2" type="noConversion"/>
  </si>
  <si>
    <t>254-8172</t>
    <phoneticPr fontId="2" type="noConversion"/>
  </si>
  <si>
    <t>248-2722</t>
    <phoneticPr fontId="2" type="noConversion"/>
  </si>
  <si>
    <t>255-1350</t>
    <phoneticPr fontId="2" type="noConversion"/>
  </si>
  <si>
    <t>254-8287</t>
    <phoneticPr fontId="2" type="noConversion"/>
  </si>
  <si>
    <t>242-8366</t>
    <phoneticPr fontId="2" type="noConversion"/>
  </si>
  <si>
    <t>문수철</t>
    <phoneticPr fontId="2" type="noConversion"/>
  </si>
  <si>
    <t>255-7501</t>
    <phoneticPr fontId="2" type="noConversion"/>
  </si>
  <si>
    <t>박희석</t>
    <phoneticPr fontId="2" type="noConversion"/>
  </si>
  <si>
    <t>243-6173</t>
    <phoneticPr fontId="2" type="noConversion"/>
  </si>
  <si>
    <t>우한철</t>
    <phoneticPr fontId="2" type="noConversion"/>
  </si>
  <si>
    <t>246-5077</t>
    <phoneticPr fontId="2" type="noConversion"/>
  </si>
  <si>
    <t>이한열</t>
    <phoneticPr fontId="2" type="noConversion"/>
  </si>
  <si>
    <t>-</t>
    <phoneticPr fontId="2" type="noConversion"/>
  </si>
  <si>
    <t>김철</t>
    <phoneticPr fontId="2" type="noConversion"/>
  </si>
  <si>
    <t>254-7956</t>
    <phoneticPr fontId="2" type="noConversion"/>
  </si>
  <si>
    <t>최영진</t>
    <phoneticPr fontId="2" type="noConversion"/>
  </si>
  <si>
    <t>244-8818</t>
    <phoneticPr fontId="2" type="noConversion"/>
  </si>
  <si>
    <t>254-8762</t>
    <phoneticPr fontId="2" type="noConversion"/>
  </si>
  <si>
    <t>홍연할</t>
    <phoneticPr fontId="2" type="noConversion"/>
  </si>
  <si>
    <t>248-2289</t>
    <phoneticPr fontId="2" type="noConversion"/>
  </si>
  <si>
    <t>이종석</t>
    <phoneticPr fontId="2" type="noConversion"/>
  </si>
  <si>
    <t>241-3854</t>
    <phoneticPr fontId="2" type="noConversion"/>
  </si>
  <si>
    <t>김재동</t>
    <phoneticPr fontId="2" type="noConversion"/>
  </si>
  <si>
    <t>242-4801</t>
    <phoneticPr fontId="2" type="noConversion"/>
  </si>
  <si>
    <t>김종원</t>
    <phoneticPr fontId="2" type="noConversion"/>
  </si>
  <si>
    <t>241-5550</t>
    <phoneticPr fontId="2" type="noConversion"/>
  </si>
  <si>
    <t>강문석</t>
    <phoneticPr fontId="2" type="noConversion"/>
  </si>
  <si>
    <t>254-9860</t>
    <phoneticPr fontId="2" type="noConversion"/>
  </si>
  <si>
    <t>김성일</t>
    <phoneticPr fontId="2" type="noConversion"/>
  </si>
  <si>
    <t>244-3545</t>
    <phoneticPr fontId="2" type="noConversion"/>
  </si>
  <si>
    <t>허준기</t>
    <phoneticPr fontId="2" type="noConversion"/>
  </si>
  <si>
    <t>242-2302</t>
    <phoneticPr fontId="2" type="noConversion"/>
  </si>
  <si>
    <t>허스민</t>
    <phoneticPr fontId="2" type="noConversion"/>
  </si>
  <si>
    <t>257-8514</t>
    <phoneticPr fontId="2" type="noConversion"/>
  </si>
  <si>
    <t>민종진</t>
    <phoneticPr fontId="2" type="noConversion"/>
  </si>
  <si>
    <t>254-8667</t>
    <phoneticPr fontId="2" type="noConversion"/>
  </si>
  <si>
    <t>우병국</t>
    <phoneticPr fontId="2" type="noConversion"/>
  </si>
  <si>
    <t>242-1400</t>
    <phoneticPr fontId="2" type="noConversion"/>
  </si>
  <si>
    <t>김종섭</t>
    <phoneticPr fontId="2" type="noConversion"/>
  </si>
  <si>
    <t>254-9125</t>
    <phoneticPr fontId="2" type="noConversion"/>
  </si>
  <si>
    <t>임준태</t>
    <phoneticPr fontId="2" type="noConversion"/>
  </si>
  <si>
    <t>박동욱</t>
    <phoneticPr fontId="2" type="noConversion"/>
  </si>
  <si>
    <t>254-8610</t>
    <phoneticPr fontId="2" type="noConversion"/>
  </si>
  <si>
    <t>배전한</t>
    <phoneticPr fontId="2" type="noConversion"/>
  </si>
  <si>
    <t>254-7582</t>
    <phoneticPr fontId="2" type="noConversion"/>
  </si>
  <si>
    <t>장영도</t>
    <phoneticPr fontId="2" type="noConversion"/>
  </si>
  <si>
    <t>245-4855</t>
    <phoneticPr fontId="2" type="noConversion"/>
  </si>
  <si>
    <t>김태형</t>
    <phoneticPr fontId="2" type="noConversion"/>
  </si>
  <si>
    <t>254-7296</t>
    <phoneticPr fontId="2" type="noConversion"/>
  </si>
  <si>
    <t>이영훈</t>
    <phoneticPr fontId="2" type="noConversion"/>
  </si>
  <si>
    <t>254-9951</t>
    <phoneticPr fontId="2" type="noConversion"/>
  </si>
  <si>
    <t>장재수</t>
    <phoneticPr fontId="2" type="noConversion"/>
  </si>
  <si>
    <t>254-7565</t>
    <phoneticPr fontId="2" type="noConversion"/>
  </si>
  <si>
    <t>강영두</t>
    <phoneticPr fontId="2" type="noConversion"/>
  </si>
  <si>
    <t>244-1239</t>
    <phoneticPr fontId="2" type="noConversion"/>
  </si>
  <si>
    <t>최지욱</t>
    <phoneticPr fontId="2" type="noConversion"/>
  </si>
  <si>
    <t>245-0848</t>
    <phoneticPr fontId="2" type="noConversion"/>
  </si>
  <si>
    <t>김봉수</t>
    <phoneticPr fontId="2" type="noConversion"/>
  </si>
  <si>
    <t>문수진</t>
    <phoneticPr fontId="2" type="noConversion"/>
  </si>
  <si>
    <t>246-3336</t>
    <phoneticPr fontId="2" type="noConversion"/>
  </si>
  <si>
    <t>이상돈</t>
    <phoneticPr fontId="2" type="noConversion"/>
  </si>
  <si>
    <t>247-2323</t>
    <phoneticPr fontId="2" type="noConversion"/>
  </si>
  <si>
    <t>한석동</t>
    <phoneticPr fontId="2" type="noConversion"/>
  </si>
  <si>
    <t>256-1524</t>
    <phoneticPr fontId="2" type="noConversion"/>
  </si>
  <si>
    <t>신현</t>
    <phoneticPr fontId="2" type="noConversion"/>
  </si>
  <si>
    <t>256-4013</t>
    <phoneticPr fontId="2" type="noConversion"/>
  </si>
  <si>
    <t>박성욱</t>
    <phoneticPr fontId="2" type="noConversion"/>
  </si>
  <si>
    <t>윤문백</t>
    <phoneticPr fontId="2" type="noConversion"/>
  </si>
  <si>
    <t>247-9294</t>
    <phoneticPr fontId="2" type="noConversion"/>
  </si>
  <si>
    <t>김재홍</t>
    <phoneticPr fontId="2" type="noConversion"/>
  </si>
  <si>
    <t>241-5541</t>
    <phoneticPr fontId="2" type="noConversion"/>
  </si>
  <si>
    <t>오사윤</t>
    <phoneticPr fontId="2" type="noConversion"/>
  </si>
  <si>
    <t>241-5711</t>
    <phoneticPr fontId="2" type="noConversion"/>
  </si>
  <si>
    <t>장용호</t>
    <phoneticPr fontId="2" type="noConversion"/>
  </si>
  <si>
    <t>253-2131</t>
    <phoneticPr fontId="2" type="noConversion"/>
  </si>
  <si>
    <t>장차선</t>
    <phoneticPr fontId="2" type="noConversion"/>
  </si>
  <si>
    <t>조선섭</t>
    <phoneticPr fontId="2" type="noConversion"/>
  </si>
  <si>
    <t>244-2782</t>
    <phoneticPr fontId="2" type="noConversion"/>
  </si>
  <si>
    <t>이준관</t>
    <phoneticPr fontId="2" type="noConversion"/>
  </si>
  <si>
    <t>254-7184</t>
    <phoneticPr fontId="2" type="noConversion"/>
  </si>
  <si>
    <t>김성철</t>
    <phoneticPr fontId="2" type="noConversion"/>
  </si>
  <si>
    <t>231-5357</t>
    <phoneticPr fontId="2" type="noConversion"/>
  </si>
  <si>
    <t>제양균</t>
    <phoneticPr fontId="2" type="noConversion"/>
  </si>
  <si>
    <t>248-4526</t>
    <phoneticPr fontId="2" type="noConversion"/>
  </si>
  <si>
    <t>이창수</t>
    <phoneticPr fontId="2" type="noConversion"/>
  </si>
  <si>
    <t>254-7873</t>
    <phoneticPr fontId="2" type="noConversion"/>
  </si>
  <si>
    <t>강창구</t>
    <phoneticPr fontId="2" type="noConversion"/>
  </si>
  <si>
    <t>241-0088</t>
    <phoneticPr fontId="2" type="noConversion"/>
  </si>
  <si>
    <t>241-3888</t>
    <phoneticPr fontId="2" type="noConversion"/>
  </si>
  <si>
    <t>이동훈</t>
    <phoneticPr fontId="2" type="noConversion"/>
  </si>
  <si>
    <t>257-0850</t>
    <phoneticPr fontId="2" type="noConversion"/>
  </si>
  <si>
    <t>황해룡</t>
    <phoneticPr fontId="2" type="noConversion"/>
  </si>
  <si>
    <t>253-8001</t>
    <phoneticPr fontId="2" type="noConversion"/>
  </si>
  <si>
    <t>서두진</t>
    <phoneticPr fontId="2" type="noConversion"/>
  </si>
  <si>
    <t>983-9200</t>
    <phoneticPr fontId="2" type="noConversion"/>
  </si>
  <si>
    <t>권재국</t>
    <phoneticPr fontId="2" type="noConversion"/>
  </si>
  <si>
    <t>243-1335</t>
    <phoneticPr fontId="2" type="noConversion"/>
  </si>
  <si>
    <t>정종환</t>
    <phoneticPr fontId="2" type="noConversion"/>
  </si>
  <si>
    <t>254-8534</t>
    <phoneticPr fontId="2" type="noConversion"/>
  </si>
  <si>
    <t>정영현</t>
    <phoneticPr fontId="2" type="noConversion"/>
  </si>
  <si>
    <t>황원준</t>
    <phoneticPr fontId="2" type="noConversion"/>
  </si>
  <si>
    <t>247-6228</t>
    <phoneticPr fontId="2" type="noConversion"/>
  </si>
  <si>
    <t>이동우</t>
    <phoneticPr fontId="2" type="noConversion"/>
  </si>
  <si>
    <t>246-0173</t>
    <phoneticPr fontId="2" type="noConversion"/>
  </si>
  <si>
    <t>장경식</t>
    <phoneticPr fontId="2" type="noConversion"/>
  </si>
  <si>
    <t>247-0140</t>
    <phoneticPr fontId="2" type="noConversion"/>
  </si>
  <si>
    <t>곽호범</t>
    <phoneticPr fontId="2" type="noConversion"/>
  </si>
  <si>
    <t>254-5550</t>
    <phoneticPr fontId="2" type="noConversion"/>
  </si>
  <si>
    <t>김흥렬</t>
    <phoneticPr fontId="2" type="noConversion"/>
  </si>
  <si>
    <t>242-2301</t>
    <phoneticPr fontId="2" type="noConversion"/>
  </si>
  <si>
    <t>정의석</t>
    <phoneticPr fontId="2" type="noConversion"/>
  </si>
  <si>
    <t>김일웅</t>
    <phoneticPr fontId="2" type="noConversion"/>
  </si>
  <si>
    <t>241-666</t>
    <phoneticPr fontId="2" type="noConversion"/>
  </si>
  <si>
    <t>임찬홍</t>
    <phoneticPr fontId="2" type="noConversion"/>
  </si>
  <si>
    <t>255-7043</t>
    <phoneticPr fontId="2" type="noConversion"/>
  </si>
  <si>
    <t>정한홍</t>
    <phoneticPr fontId="2" type="noConversion"/>
  </si>
  <si>
    <t>홍동희</t>
    <phoneticPr fontId="2" type="noConversion"/>
  </si>
  <si>
    <t>이승손</t>
    <phoneticPr fontId="2" type="noConversion"/>
  </si>
  <si>
    <t>장경민</t>
    <phoneticPr fontId="2" type="noConversion"/>
  </si>
  <si>
    <t>244-0034</t>
    <phoneticPr fontId="2" type="noConversion"/>
  </si>
  <si>
    <t>소 계</t>
    <phoneticPr fontId="2" type="noConversion"/>
  </si>
  <si>
    <t>제5장 중도매인 및 매매참가인</t>
    <phoneticPr fontId="2" type="noConversion"/>
  </si>
  <si>
    <t>제4장  이 용 가 공 사 업</t>
    <phoneticPr fontId="2" type="noConversion"/>
  </si>
  <si>
    <t>제6장  기      타</t>
    <phoneticPr fontId="2" type="noConversion"/>
  </si>
  <si>
    <t>제7장  부      록</t>
    <phoneticPr fontId="2" type="noConversion"/>
  </si>
  <si>
    <t>수 량</t>
    <phoneticPr fontId="2" type="noConversion"/>
  </si>
  <si>
    <t xml:space="preserve">     1. 1963년 11월 1일 개장 이래 1964년부터 1978년까지 15</t>
    <phoneticPr fontId="2" type="noConversion"/>
  </si>
  <si>
    <t xml:space="preserve">          개년간의 사업실적을 1979년 총괄하여 발간한 바 있습니다.</t>
    <phoneticPr fontId="2" type="noConversion"/>
  </si>
  <si>
    <t xml:space="preserve">     2. 그 이후 분은 당해연도 사업실적을 수록한 동태지를 매년 </t>
    <phoneticPr fontId="2" type="noConversion"/>
  </si>
  <si>
    <t xml:space="preserve">          발간하고 있습니다.</t>
    <phoneticPr fontId="2" type="noConversion"/>
  </si>
  <si>
    <t xml:space="preserve">     4. 수록된 자료는 표시 단위 미만을 반올림하였으므로 합계수치와</t>
    <phoneticPr fontId="2" type="noConversion"/>
  </si>
  <si>
    <t xml:space="preserve">          내용의 수치가 일치하지 않는 경우도 있습니다.</t>
    <phoneticPr fontId="2" type="noConversion"/>
  </si>
  <si>
    <t>마산수협</t>
    <phoneticPr fontId="2" type="noConversion"/>
  </si>
  <si>
    <t>구                  분</t>
    <phoneticPr fontId="2" type="noConversion"/>
  </si>
  <si>
    <t>중도매인 매수액 × 2/1,000</t>
    <phoneticPr fontId="2" type="noConversion"/>
  </si>
  <si>
    <t xml:space="preserve">수협유통 </t>
    <phoneticPr fontId="2" type="noConversion"/>
  </si>
  <si>
    <t>02) 405-8351</t>
    <phoneticPr fontId="2" type="noConversion"/>
  </si>
  <si>
    <t>254-9012</t>
    <phoneticPr fontId="2" type="noConversion"/>
  </si>
  <si>
    <t>2021년도</t>
    <phoneticPr fontId="2" type="noConversion"/>
  </si>
  <si>
    <t xml:space="preserve">     3. 본 책자는 2020년도 말 현재의 자료를 수록하였습니다.</t>
    <phoneticPr fontId="2" type="noConversion"/>
  </si>
  <si>
    <t>2020년도 월별 어업별 위판고  ‥‥‥‥‥‥‥‥‥‥‥‥‥‥‥‥</t>
    <phoneticPr fontId="9" type="noConversion"/>
  </si>
  <si>
    <t>2020년도 월별 수협별 위판고  ‥‥‥‥‥‥‥‥‥‥‥‥‥‥‥‥</t>
    <phoneticPr fontId="9" type="noConversion"/>
  </si>
  <si>
    <t>2020년도 월별 어종별 위판고 및 단가  ‥‥‥‥‥‥‥‥‥‥‥‥‥‥‥</t>
    <phoneticPr fontId="9" type="noConversion"/>
  </si>
  <si>
    <t>2020년도 1일 최고·최저 위판고  ‥‥‥‥‥‥‥‥‥‥‥‥‥‥</t>
    <phoneticPr fontId="9" type="noConversion"/>
  </si>
  <si>
    <t>2020년도 1일 평균 위판고  ‥‥‥‥‥‥‥‥‥‥‥‥‥‥‥‥‥‥</t>
    <phoneticPr fontId="9" type="noConversion"/>
  </si>
  <si>
    <t>2020년도 월중 1일 최고·최저 위판고‥‥‥‥‥‥‥‥‥‥‥‥‥‥‥‥</t>
    <phoneticPr fontId="9" type="noConversion"/>
  </si>
  <si>
    <t>2020년도 월별 어업별 척당 1회 평균 위판고 ‥‥‥‥‥‥‥‥‥‥‥‥‥‥</t>
    <phoneticPr fontId="9" type="noConversion"/>
  </si>
  <si>
    <t>2020년도 월별 어종별 선상 경매 현황 ‥‥‥‥‥‥‥‥‥‥‥‥‥‥‥</t>
    <phoneticPr fontId="9" type="noConversion"/>
  </si>
  <si>
    <t>2020년도 월별 어업별 평균어가  ‥‥‥‥‥‥‥‥‥‥‥‥‥‥‥‥‥‥</t>
    <phoneticPr fontId="9" type="noConversion"/>
  </si>
  <si>
    <t>2020년도 월별 어종별 평균어가  ‥‥‥‥‥‥‥‥‥‥‥‥‥‥‥‥‥</t>
    <phoneticPr fontId="9" type="noConversion"/>
  </si>
  <si>
    <t>2020년도 월별 어업별 입항 척수 ‥‥‥‥‥‥‥‥‥‥‥‥‥‥‥‥‥‥</t>
    <phoneticPr fontId="9" type="noConversion"/>
  </si>
  <si>
    <t>2020년도 월별 어종별 동결·냉장량 및 금액  ‥‥‥‥‥‥‥‥‥‥</t>
    <phoneticPr fontId="9" type="noConversion"/>
  </si>
  <si>
    <t>2020년도 월별 동결·냉장 어종별 출고량‥‥‥‥‥‥‥‥‥‥‥‥</t>
    <phoneticPr fontId="9" type="noConversion"/>
  </si>
  <si>
    <t>2020년도 월별 인조빙 판매량 및 금액  ‥‥‥‥‥‥‥‥‥‥‥‥</t>
    <phoneticPr fontId="9" type="noConversion"/>
  </si>
  <si>
    <t>2020년도 월별 어업별 어선 급수량 및 금액‥‥‥‥‥‥‥‥‥‥‥‥</t>
    <phoneticPr fontId="9" type="noConversion"/>
  </si>
  <si>
    <t>2020년도 상자별(규격별) 이용료율‥‥‥‥‥‥‥‥‥‥‥‥‥‥‥‥‥‥‥‥</t>
    <phoneticPr fontId="9" type="noConversion"/>
  </si>
  <si>
    <t>2020년도 중도매인 및 매매참가인 수  ‥‥‥‥‥‥‥‥‥‥‥‥‥‥</t>
    <phoneticPr fontId="9" type="noConversion"/>
  </si>
  <si>
    <t>2020년도 중도매인 분포‥‥‥‥‥‥‥‥‥‥‥‥‥‥‥‥.</t>
    <phoneticPr fontId="9" type="noConversion"/>
  </si>
  <si>
    <t>2020년도 중도매인 1인 최고 및 평균 매상고  ‥‥‥‥‥‥‥‥</t>
    <phoneticPr fontId="9" type="noConversion"/>
  </si>
  <si>
    <t>2020년도 월별 취업 근로자 수  ‥‥‥‥‥‥‥‥‥‥‥‥‥‥‥‥</t>
    <phoneticPr fontId="9" type="noConversion"/>
  </si>
  <si>
    <t>2020년도 작업 부문별 노임 ‥‥‥‥‥‥‥‥‥‥‥‥‥‥‥‥‥‥‥‥</t>
    <phoneticPr fontId="9" type="noConversion"/>
  </si>
  <si>
    <t>2020년도 어상자 사용량 및 단가  ‥‥‥‥‥‥‥‥‥‥‥‥‥‥‥‥</t>
    <phoneticPr fontId="9" type="noConversion"/>
  </si>
  <si>
    <t>2020년도 환원 사업  ‥‥‥‥‥‥‥‥‥‥‥‥‥‥‥‥‥‥‥‥</t>
    <phoneticPr fontId="9" type="noConversion"/>
  </si>
  <si>
    <t>2020년</t>
    <phoneticPr fontId="2" type="noConversion"/>
  </si>
  <si>
    <t>3. 2020년도 월별</t>
    <phoneticPr fontId="2" type="noConversion"/>
  </si>
  <si>
    <t>4. 2020년도 월별</t>
    <phoneticPr fontId="2" type="noConversion"/>
  </si>
  <si>
    <t>5. 2020년도 월별 어종</t>
    <phoneticPr fontId="2" type="noConversion"/>
  </si>
  <si>
    <t>2020년도 월별 어종별</t>
    <phoneticPr fontId="2" type="noConversion"/>
  </si>
  <si>
    <t>6. 2020년도 1일 최고·최저 위판고</t>
    <phoneticPr fontId="2" type="noConversion"/>
  </si>
  <si>
    <t>7. 2020년도 1일 평균 위판고</t>
    <phoneticPr fontId="2" type="noConversion"/>
  </si>
  <si>
    <t>8. 2020년도 월 중 1일 최고·최저 위판고</t>
    <phoneticPr fontId="2" type="noConversion"/>
  </si>
  <si>
    <t>9. 2020년도 월별 어업별</t>
    <phoneticPr fontId="2" type="noConversion"/>
  </si>
  <si>
    <t>1. 2020년도 월별</t>
    <phoneticPr fontId="2" type="noConversion"/>
  </si>
  <si>
    <t>2. 2020년도 월별</t>
    <phoneticPr fontId="2" type="noConversion"/>
  </si>
  <si>
    <t>2020년도 월별 어</t>
    <phoneticPr fontId="2" type="noConversion"/>
  </si>
  <si>
    <t>1. 2020년도 월별 어종별</t>
    <phoneticPr fontId="2" type="noConversion"/>
  </si>
  <si>
    <t>2. 2020년도 월별 동결·냉장 어종별 출고량</t>
    <phoneticPr fontId="2" type="noConversion"/>
  </si>
  <si>
    <t>4. 2020년도 월별 어업별</t>
    <phoneticPr fontId="2" type="noConversion"/>
  </si>
  <si>
    <t>5. 2020년도 상자(규격별) 이용료율</t>
    <phoneticPr fontId="2" type="noConversion"/>
  </si>
  <si>
    <t>2. 2020년도 중도매인 분포</t>
    <phoneticPr fontId="2" type="noConversion"/>
  </si>
  <si>
    <t>5. 2020년도 중도매인 1인 최고 및 평균 매상고</t>
    <phoneticPr fontId="2" type="noConversion"/>
  </si>
  <si>
    <t>2. 2020년도 작업부문별 노임</t>
    <phoneticPr fontId="2" type="noConversion"/>
  </si>
  <si>
    <t>4. 2020년도 환원 사업</t>
    <phoneticPr fontId="2" type="noConversion"/>
  </si>
  <si>
    <t xml:space="preserve"> 2021년 3월</t>
    <phoneticPr fontId="2" type="noConversion"/>
  </si>
  <si>
    <t xml:space="preserve"> 총무과장 윤 영 진</t>
    <phoneticPr fontId="2" type="noConversion"/>
  </si>
  <si>
    <t>천   금   석</t>
    <phoneticPr fontId="2" type="noConversion"/>
  </si>
  <si>
    <t>김   대   성</t>
    <phoneticPr fontId="2" type="noConversion"/>
  </si>
  <si>
    <t>전   갑   출</t>
    <phoneticPr fontId="2" type="noConversion"/>
  </si>
  <si>
    <t>김   용   실</t>
    <phoneticPr fontId="2" type="noConversion"/>
  </si>
  <si>
    <t>구   도   형</t>
    <phoneticPr fontId="2" type="noConversion"/>
  </si>
  <si>
    <t>양   동   욱</t>
    <phoneticPr fontId="2" type="noConversion"/>
  </si>
  <si>
    <t>김   도   훈</t>
    <phoneticPr fontId="2" type="noConversion"/>
  </si>
  <si>
    <t>이   창   호</t>
    <phoneticPr fontId="2" type="noConversion"/>
  </si>
  <si>
    <t>대형선망수산업협동조합장</t>
    <phoneticPr fontId="2" type="noConversion"/>
  </si>
  <si>
    <t>경상남도정치망수산업협동조합장</t>
    <phoneticPr fontId="2" type="noConversion"/>
  </si>
  <si>
    <t>서남구기선저인망수산업협동조합장</t>
    <phoneticPr fontId="2" type="noConversion"/>
  </si>
  <si>
    <t>부산시수산업협동조합장</t>
    <phoneticPr fontId="2" type="noConversion"/>
  </si>
  <si>
    <t>해양수산부 해양개발과장</t>
    <phoneticPr fontId="2" type="noConversion"/>
  </si>
  <si>
    <t>수협중앙회 상임이사</t>
    <phoneticPr fontId="2" type="noConversion"/>
  </si>
  <si>
    <t>부경대학교 해양수산경영학과 교수</t>
    <phoneticPr fontId="2" type="noConversion"/>
  </si>
  <si>
    <t>대형기선저인망수사업협동조합 
상임이사 직무대행</t>
    <phoneticPr fontId="2" type="noConversion"/>
  </si>
  <si>
    <t>경상남도정치망수산업협동조합 상임이사</t>
    <phoneticPr fontId="2" type="noConversion"/>
  </si>
  <si>
    <t>차   영   호</t>
    <phoneticPr fontId="2" type="noConversion"/>
  </si>
  <si>
    <t>1일 최고
(3/2)</t>
    <phoneticPr fontId="2" type="noConversion"/>
  </si>
  <si>
    <t>1일 최저
(2/14)</t>
    <phoneticPr fontId="2" type="noConversion"/>
  </si>
  <si>
    <t>김성훈</t>
    <phoneticPr fontId="2" type="noConversion"/>
  </si>
  <si>
    <t>최정영</t>
    <phoneticPr fontId="2" type="noConversion"/>
  </si>
  <si>
    <t>강근주</t>
    <phoneticPr fontId="2" type="noConversion"/>
  </si>
  <si>
    <t>1. 2020년도 월별 취업근로자 수</t>
    <phoneticPr fontId="2" type="noConversion"/>
  </si>
  <si>
    <t>1. 2020년도 중도매인 및 매매참가인 수</t>
    <phoneticPr fontId="2" type="noConversion"/>
  </si>
  <si>
    <t>86명</t>
    <phoneticPr fontId="2" type="noConversion"/>
  </si>
  <si>
    <t>10. 2020년도 월별 어종별</t>
  </si>
  <si>
    <t>선상 경매 현황</t>
  </si>
  <si>
    <t>(단위 - 수량 : 톤,  금액 : 백만원, 단가 : 원/kg)</t>
  </si>
  <si>
    <t>구
분</t>
  </si>
  <si>
    <t>고    등    어</t>
  </si>
  <si>
    <t>눈    퉁    멸</t>
  </si>
  <si>
    <t>삼         치</t>
  </si>
  <si>
    <t>전    갱    이</t>
  </si>
  <si>
    <t>오    징    어</t>
  </si>
  <si>
    <t>기         타</t>
  </si>
  <si>
    <t>단 가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</si>
  <si>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</si>
  <si>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</si>
  <si>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</si>
  <si>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</si>
  <si>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</si>
  <si>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</si>
  <si>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</si>
  <si>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</si>
  <si>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</si>
  <si>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</si>
  <si>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</si>
  <si>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</si>
  <si>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합계</t>
  </si>
  <si>
    <t>3. 2020년도 월별 인조빙 판매량 및 금액</t>
    <phoneticPr fontId="2" type="noConversion"/>
  </si>
  <si>
    <t>통영수협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</si>
</sst>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_-;_-@_-"/>
  </numFmts>
  <fonts count="9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3"/>
      <color theme="1"/>
      <name val="맑은 고딕"/>
      <family val="2"/>
      <charset val="129"/>
      <scheme val="minor"/>
    </font>
    <font>
      <b/>
      <sz val="23"/>
      <color rgb="FF000000"/>
      <name val="나눔명조"/>
      <family val="1"/>
      <charset val="129"/>
    </font>
    <font>
      <sz val="22"/>
      <color rgb="FF000000"/>
      <name val="나눔명조"/>
      <family val="1"/>
      <charset val="129"/>
    </font>
    <font>
      <sz val="60"/>
      <color theme="1"/>
      <name val="나눔명조 ExtraBold"/>
      <family val="1"/>
      <charset val="129"/>
    </font>
    <font>
      <b/>
      <sz val="24"/>
      <color rgb="FF000000"/>
      <name val="나눔명조"/>
      <family val="1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8"/>
      <name val="돋움"/>
      <family val="3"/>
      <charset val="129"/>
    </font>
    <font>
      <b/>
      <sz val="30"/>
      <name val="궁서체"/>
      <family val="1"/>
      <charset val="129"/>
    </font>
    <font>
      <b/>
      <sz val="14"/>
      <name val="돋움"/>
      <family val="3"/>
      <charset val="129"/>
    </font>
    <font>
      <sz val="11"/>
      <color theme="1"/>
      <name val="나눔명조 ExtraBold"/>
      <family val="1"/>
      <charset val="129"/>
    </font>
    <font>
      <sz val="16"/>
      <color theme="1"/>
      <name val="나눔명조 ExtraBold"/>
      <family val="1"/>
      <charset val="129"/>
    </font>
    <font>
      <sz val="24"/>
      <color theme="1"/>
      <name val="나눔명조 ExtraBold"/>
      <family val="1"/>
      <charset val="129"/>
    </font>
    <font>
      <b/>
      <sz val="22"/>
      <color theme="1"/>
      <name val="HY견명조"/>
      <family val="1"/>
      <charset val="129"/>
    </font>
    <font>
      <b/>
      <sz val="32"/>
      <color theme="1"/>
      <name val="HY견명조"/>
      <family val="1"/>
      <charset val="129"/>
    </font>
    <font>
      <sz val="23"/>
      <color rgb="FF000000"/>
      <name val="나눔명조"/>
      <family val="1"/>
      <charset val="129"/>
    </font>
    <font>
      <sz val="24"/>
      <color rgb="FF000000"/>
      <name val="나눔명조"/>
      <family val="1"/>
      <charset val="129"/>
    </font>
    <font>
      <sz val="23"/>
      <color theme="1"/>
      <name val="HY견명조"/>
      <family val="1"/>
      <charset val="129"/>
    </font>
    <font>
      <b/>
      <sz val="32"/>
      <color rgb="FF000000"/>
      <name val="나눔명조 ExtraBold"/>
      <family val="1"/>
      <charset val="129"/>
    </font>
    <font>
      <b/>
      <sz val="32"/>
      <color rgb="FF000000"/>
      <name val="나눔명조"/>
      <family val="1"/>
      <charset val="129"/>
    </font>
    <font>
      <sz val="32"/>
      <color rgb="FF000000"/>
      <name val="나눔명조"/>
      <family val="1"/>
      <charset val="129"/>
    </font>
    <font>
      <sz val="16"/>
      <color theme="1"/>
      <name val="HY견명조"/>
      <family val="1"/>
      <charset val="129"/>
    </font>
    <font>
      <sz val="11"/>
      <color theme="1"/>
      <name val="HY견명조"/>
      <family val="1"/>
      <charset val="129"/>
    </font>
    <font>
      <b/>
      <sz val="27"/>
      <color rgb="FF000000"/>
      <name val="나눔명조"/>
      <family val="1"/>
      <charset val="129"/>
    </font>
    <font>
      <b/>
      <sz val="27"/>
      <color rgb="FF000000"/>
      <name val="나눔명조 ExtraBold"/>
      <family val="1"/>
      <charset val="129"/>
    </font>
    <font>
      <b/>
      <sz val="27"/>
      <color theme="1"/>
      <name val="나눔명조 ExtraBold"/>
      <family val="1"/>
      <charset val="129"/>
    </font>
    <font>
      <b/>
      <sz val="28"/>
      <color rgb="FF000000"/>
      <name val="나눔명조 ExtraBold"/>
      <family val="1"/>
      <charset val="129"/>
    </font>
    <font>
      <b/>
      <sz val="36"/>
      <color rgb="FF000000"/>
      <name val="나눔명조 ExtraBold"/>
      <family val="1"/>
      <charset val="129"/>
    </font>
    <font>
      <b/>
      <sz val="36"/>
      <color theme="1"/>
      <name val="나눔명조 ExtraBold"/>
      <family val="1"/>
      <charset val="129"/>
    </font>
    <font>
      <sz val="36"/>
      <color theme="1"/>
      <name val="나눔명조 ExtraBold"/>
      <family val="1"/>
      <charset val="129"/>
    </font>
    <font>
      <sz val="36"/>
      <color theme="1"/>
      <name val="HY견명조"/>
      <family val="1"/>
      <charset val="129"/>
    </font>
    <font>
      <b/>
      <sz val="30"/>
      <color rgb="FF000000"/>
      <name val="나눔명조 ExtraBold"/>
      <family val="1"/>
      <charset val="129"/>
    </font>
    <font>
      <b/>
      <sz val="22"/>
      <color rgb="FF000000"/>
      <name val="나눔명조 ExtraBold"/>
      <family val="1"/>
      <charset val="129"/>
    </font>
    <font>
      <sz val="32"/>
      <color theme="1"/>
      <name val="나눔명조 ExtraBold"/>
      <family val="1"/>
      <charset val="129"/>
    </font>
    <font>
      <sz val="28"/>
      <color theme="1"/>
      <name val="맑은 고딕"/>
      <family val="2"/>
      <charset val="129"/>
      <scheme val="minor"/>
    </font>
    <font>
      <b/>
      <sz val="32"/>
      <color theme="0"/>
      <name val="나눔명조 ExtraBold"/>
      <family val="1"/>
      <charset val="129"/>
    </font>
    <font>
      <sz val="16"/>
      <color theme="1"/>
      <name val="나눔고딕 ExtraBold"/>
      <family val="3"/>
      <charset val="129"/>
    </font>
    <font>
      <sz val="11"/>
      <color theme="1"/>
      <name val="나눔고딕 ExtraBold"/>
      <family val="3"/>
      <charset val="129"/>
    </font>
    <font>
      <sz val="24"/>
      <color theme="1"/>
      <name val="나눔고딕 ExtraBold"/>
      <family val="3"/>
      <charset val="129"/>
    </font>
    <font>
      <b/>
      <sz val="26"/>
      <name val="나눔명조 ExtraBold"/>
      <family val="1"/>
      <charset val="129"/>
    </font>
    <font>
      <sz val="11"/>
      <name val="나눔명조 ExtraBold"/>
      <family val="1"/>
      <charset val="129"/>
    </font>
    <font>
      <sz val="12"/>
      <name val="나눔명조 ExtraBold"/>
      <family val="1"/>
      <charset val="129"/>
    </font>
    <font>
      <b/>
      <sz val="14"/>
      <name val="나눔명조 ExtraBold"/>
      <family val="1"/>
      <charset val="129"/>
    </font>
    <font>
      <sz val="14"/>
      <name val="나눔명조 ExtraBold"/>
      <family val="1"/>
      <charset val="129"/>
    </font>
    <font>
      <b/>
      <sz val="12"/>
      <name val="나눔명조 ExtraBold"/>
      <family val="1"/>
      <charset val="129"/>
    </font>
    <font>
      <b/>
      <sz val="11"/>
      <name val="나눔명조 ExtraBold"/>
      <family val="1"/>
      <charset val="129"/>
    </font>
    <font>
      <sz val="20"/>
      <color theme="1"/>
      <name val="맑은 고딕"/>
      <family val="2"/>
      <charset val="129"/>
      <scheme val="minor"/>
    </font>
    <font>
      <sz val="26"/>
      <color theme="0"/>
      <name val="맑은 고딕"/>
      <family val="3"/>
      <charset val="129"/>
      <scheme val="minor"/>
    </font>
    <font>
      <b/>
      <sz val="36"/>
      <color theme="0"/>
      <name val="맑은 고딕"/>
      <family val="3"/>
      <charset val="129"/>
      <scheme val="minor"/>
    </font>
    <font>
      <sz val="24"/>
      <color theme="0"/>
      <name val="맑은 고딕"/>
      <family val="2"/>
      <charset val="129"/>
      <scheme val="minor"/>
    </font>
    <font>
      <b/>
      <sz val="32"/>
      <color theme="1"/>
      <name val="나눔스퀘어_ac ExtraBold"/>
      <family val="3"/>
      <charset val="129"/>
    </font>
    <font>
      <sz val="16"/>
      <color theme="1"/>
      <name val="나눔스퀘어_ac ExtraBold"/>
      <family val="3"/>
      <charset val="129"/>
    </font>
    <font>
      <b/>
      <sz val="26"/>
      <color theme="1"/>
      <name val="나눔스퀘어_ac ExtraBold"/>
      <family val="3"/>
      <charset val="129"/>
    </font>
    <font>
      <b/>
      <sz val="55"/>
      <name val="나눔명조 ExtraBold"/>
      <family val="1"/>
      <charset val="129"/>
    </font>
    <font>
      <sz val="24"/>
      <name val="나눔스퀘어_ac ExtraBold"/>
      <family val="3"/>
      <charset val="129"/>
    </font>
    <font>
      <b/>
      <sz val="22"/>
      <color theme="1"/>
      <name val="나눔스퀘어_ac ExtraBold"/>
      <family val="3"/>
      <charset val="129"/>
    </font>
    <font>
      <sz val="16"/>
      <color theme="1"/>
      <name val="나눔스퀘어_ac Bold"/>
      <family val="3"/>
      <charset val="129"/>
    </font>
    <font>
      <sz val="11"/>
      <color theme="1"/>
      <name val="나눔스퀘어_ac Bold"/>
      <family val="3"/>
      <charset val="129"/>
    </font>
    <font>
      <sz val="25"/>
      <color rgb="FF000000"/>
      <name val="나눔명조"/>
      <family val="1"/>
      <charset val="129"/>
    </font>
    <font>
      <sz val="28"/>
      <color rgb="FF000000"/>
      <name val="나눔명조 ExtraBold"/>
      <family val="1"/>
      <charset val="129"/>
    </font>
    <font>
      <sz val="32"/>
      <color rgb="FF000000"/>
      <name val="나눔명조 ExtraBold"/>
      <family val="1"/>
      <charset val="129"/>
    </font>
    <font>
      <sz val="26"/>
      <color rgb="FF000000"/>
      <name val="나눔명조"/>
      <family val="1"/>
      <charset val="129"/>
    </font>
    <font>
      <b/>
      <sz val="28"/>
      <color rgb="FF000000"/>
      <name val="나눔명조"/>
      <family val="1"/>
      <charset val="129"/>
    </font>
    <font>
      <sz val="28"/>
      <color rgb="FF000000"/>
      <name val="나눔명조"/>
      <family val="1"/>
      <charset val="129"/>
    </font>
    <font>
      <sz val="36"/>
      <color rgb="FF000000"/>
      <name val="나눔명조"/>
      <family val="1"/>
      <charset val="129"/>
    </font>
    <font>
      <b/>
      <sz val="30"/>
      <color rgb="FF000000"/>
      <name val="나눔명조"/>
      <family val="1"/>
      <charset val="129"/>
    </font>
    <font>
      <sz val="30"/>
      <color rgb="FF000000"/>
      <name val="나눔명조"/>
      <family val="1"/>
      <charset val="129"/>
    </font>
    <font>
      <b/>
      <sz val="72"/>
      <color rgb="FFFF0000"/>
      <name val="맑은 고딕"/>
      <family val="3"/>
      <charset val="129"/>
      <scheme val="minor"/>
    </font>
    <font>
      <sz val="24"/>
      <name val="나눔명조"/>
      <family val="1"/>
      <charset val="129"/>
    </font>
    <font>
      <sz val="14"/>
      <color theme="1"/>
      <name val="나눔명조 ExtraBold"/>
      <family val="1"/>
      <charset val="129"/>
    </font>
    <font>
      <sz val="22"/>
      <color theme="1"/>
      <name val="나눔명조"/>
      <family val="1"/>
      <charset val="129"/>
    </font>
    <font>
      <sz val="23"/>
      <color theme="1"/>
      <name val="나눔명조"/>
      <family val="1"/>
      <charset val="129"/>
    </font>
    <font>
      <sz val="24"/>
      <color theme="1"/>
      <name val="나눔명조"/>
      <family val="1"/>
      <charset val="129"/>
    </font>
    <font>
      <sz val="22"/>
      <name val="나눔명조"/>
      <family val="1"/>
      <charset val="129"/>
    </font>
    <font>
      <sz val="20"/>
      <name val="맑은 고딕"/>
      <family val="2"/>
      <charset val="129"/>
      <scheme val="minor"/>
    </font>
    <font>
      <b/>
      <sz val="32"/>
      <color theme="1"/>
      <name val="나눔명조 ExtraBold"/>
      <family val="1"/>
      <charset val="129"/>
    </font>
    <font>
      <sz val="26"/>
      <color theme="1"/>
      <name val="나눔명조"/>
      <family val="1"/>
      <charset val="129"/>
    </font>
    <font>
      <b/>
      <sz val="26"/>
      <color rgb="FF000000"/>
      <name val="나눔명조"/>
      <family val="1"/>
      <charset val="129"/>
    </font>
    <font>
      <sz val="30"/>
      <color theme="1"/>
      <name val="나눔명조"/>
      <family val="1"/>
      <charset val="129"/>
    </font>
    <font>
      <sz val="26"/>
      <name val="나눔명조"/>
      <family val="1"/>
      <charset val="129"/>
    </font>
    <font>
      <b/>
      <sz val="36"/>
      <color rgb="FF000000"/>
      <name val="나눔명조"/>
      <family val="1"/>
      <charset val="129"/>
    </font>
    <font>
      <sz val="20"/>
      <color rgb="FF000000"/>
      <name val="나눔명조"/>
      <family val="1"/>
      <charset val="129"/>
    </font>
    <font>
      <sz val="20"/>
      <color theme="1"/>
      <name val="나눔명조"/>
      <family val="1"/>
      <charset val="129"/>
    </font>
    <font>
      <sz val="19"/>
      <color rgb="FF000000"/>
      <name val="나눔명조"/>
      <family val="1"/>
      <charset val="129"/>
    </font>
    <font>
      <sz val="18"/>
      <color rgb="FF000000"/>
      <name val="나눔명조"/>
      <family val="1"/>
      <charset val="129"/>
    </font>
    <font>
      <sz val="16"/>
      <color theme="1"/>
      <name val="나눔명조"/>
      <family val="1"/>
      <charset val="129"/>
    </font>
    <font>
      <sz val="30"/>
      <name val="나눔명조"/>
      <family val="1"/>
      <charset val="129"/>
    </font>
    <font>
      <b/>
      <sz val="32"/>
      <name val="나눔명조 ExtraBold"/>
      <family val="1"/>
      <charset val="129"/>
    </font>
    <font>
      <sz val="24"/>
      <color theme="1"/>
      <name val="맑은 고딕"/>
      <family val="2"/>
      <charset val="129"/>
      <scheme val="minor"/>
    </font>
    <font>
      <sz val="26"/>
      <color theme="1"/>
      <name val="맑은 고딕"/>
      <family val="2"/>
      <charset val="129"/>
      <scheme val="minor"/>
    </font>
    <font>
      <sz val="25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41" fontId="1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3" fontId="5" fillId="0" borderId="3" xfId="1" applyNumberFormat="1" applyFont="1" applyBorder="1" applyAlignment="1">
      <alignment horizontal="right" vertical="center" wrapText="1"/>
    </xf>
    <xf numFmtId="3" fontId="5" fillId="0" borderId="4" xfId="1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8" fillId="0" borderId="0" xfId="2"/>
    <xf numFmtId="0" fontId="10" fillId="0" borderId="0" xfId="2" applyFont="1" applyAlignment="1">
      <alignment horizont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 indent="1"/>
    </xf>
    <xf numFmtId="0" fontId="12" fillId="0" borderId="0" xfId="2" applyFont="1" applyAlignment="1">
      <alignment horizontal="left" vertical="center" indent="2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left" indent="1"/>
    </xf>
    <xf numFmtId="0" fontId="7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1" applyNumberFormat="1" applyFont="1" applyBorder="1" applyAlignment="1">
      <alignment horizontal="right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18" fillId="0" borderId="11" xfId="0" applyNumberFormat="1" applyFont="1" applyBorder="1" applyAlignment="1">
      <alignment horizontal="right" vertical="center" wrapText="1"/>
    </xf>
    <xf numFmtId="3" fontId="18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right" vertical="center" wrapText="1"/>
    </xf>
    <xf numFmtId="3" fontId="5" fillId="0" borderId="1" xfId="1" applyNumberFormat="1" applyFont="1" applyBorder="1" applyAlignment="1">
      <alignment horizontal="righ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7" fillId="2" borderId="5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distributed" vertical="center" wrapText="1" indent="3"/>
    </xf>
    <xf numFmtId="0" fontId="21" fillId="0" borderId="3" xfId="0" applyFont="1" applyFill="1" applyBorder="1" applyAlignment="1">
      <alignment horizontal="distributed" vertical="center" wrapText="1" indent="3"/>
    </xf>
    <xf numFmtId="0" fontId="21" fillId="0" borderId="4" xfId="0" applyFont="1" applyFill="1" applyBorder="1" applyAlignment="1">
      <alignment horizontal="distributed" vertical="center" wrapText="1" indent="3"/>
    </xf>
    <xf numFmtId="0" fontId="37" fillId="0" borderId="0" xfId="0" applyFo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43" fillId="0" borderId="0" xfId="2" applyFont="1" applyAlignment="1">
      <alignment horizontal="right" vertical="center"/>
    </xf>
    <xf numFmtId="0" fontId="43" fillId="0" borderId="0" xfId="2" applyFont="1"/>
    <xf numFmtId="0" fontId="44" fillId="0" borderId="0" xfId="2" applyFont="1" applyAlignment="1">
      <alignment horizontal="right"/>
    </xf>
    <xf numFmtId="49" fontId="45" fillId="0" borderId="0" xfId="2" applyNumberFormat="1" applyFont="1" applyAlignment="1">
      <alignment horizontal="right" vertical="center"/>
    </xf>
    <xf numFmtId="0" fontId="45" fillId="0" borderId="0" xfId="2" applyFont="1" applyAlignment="1">
      <alignment vertical="center"/>
    </xf>
    <xf numFmtId="0" fontId="44" fillId="0" borderId="0" xfId="2" applyFont="1" applyAlignment="1">
      <alignment horizontal="right" vertical="center"/>
    </xf>
    <xf numFmtId="49" fontId="46" fillId="0" borderId="0" xfId="2" applyNumberFormat="1" applyFont="1" applyAlignment="1">
      <alignment horizontal="right" vertical="center"/>
    </xf>
    <xf numFmtId="0" fontId="46" fillId="0" borderId="0" xfId="2" applyFont="1" applyAlignment="1">
      <alignment vertical="center"/>
    </xf>
    <xf numFmtId="0" fontId="46" fillId="0" borderId="0" xfId="2" applyFont="1" applyAlignment="1">
      <alignment horizontal="left" vertical="center"/>
    </xf>
    <xf numFmtId="0" fontId="45" fillId="0" borderId="0" xfId="2" applyFont="1" applyAlignment="1">
      <alignment horizontal="right" vertical="center"/>
    </xf>
    <xf numFmtId="0" fontId="45" fillId="0" borderId="0" xfId="2" applyFont="1"/>
    <xf numFmtId="0" fontId="47" fillId="0" borderId="0" xfId="2" applyFont="1" applyAlignment="1">
      <alignment horizontal="right"/>
    </xf>
    <xf numFmtId="0" fontId="48" fillId="0" borderId="0" xfId="2" applyFont="1" applyAlignment="1">
      <alignment horizontal="right" vertical="center"/>
    </xf>
    <xf numFmtId="0" fontId="48" fillId="0" borderId="0" xfId="2" applyFont="1"/>
    <xf numFmtId="0" fontId="49" fillId="0" borderId="0" xfId="0" applyFont="1">
      <alignment vertical="center"/>
    </xf>
    <xf numFmtId="3" fontId="49" fillId="0" borderId="0" xfId="0" applyNumberFormat="1" applyFont="1">
      <alignment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54" fillId="0" borderId="0" xfId="0" applyFont="1">
      <alignment vertical="center"/>
    </xf>
    <xf numFmtId="0" fontId="59" fillId="0" borderId="0" xfId="0" applyFont="1">
      <alignment vertical="center"/>
    </xf>
    <xf numFmtId="0" fontId="60" fillId="0" borderId="0" xfId="0" applyFont="1">
      <alignment vertical="center"/>
    </xf>
    <xf numFmtId="41" fontId="5" fillId="0" borderId="3" xfId="1" applyFont="1" applyBorder="1" applyAlignment="1">
      <alignment horizontal="right" vertical="center" wrapText="1"/>
    </xf>
    <xf numFmtId="41" fontId="5" fillId="0" borderId="1" xfId="1" applyFont="1" applyBorder="1" applyAlignment="1">
      <alignment horizontal="right" vertical="center" wrapText="1"/>
    </xf>
    <xf numFmtId="41" fontId="19" fillId="0" borderId="3" xfId="1" applyFont="1" applyBorder="1" applyAlignment="1">
      <alignment horizontal="right" vertical="center" wrapText="1"/>
    </xf>
    <xf numFmtId="41" fontId="23" fillId="0" borderId="3" xfId="1" applyFont="1" applyBorder="1" applyAlignment="1">
      <alignment horizontal="center" vertical="center" wrapText="1"/>
    </xf>
    <xf numFmtId="41" fontId="22" fillId="0" borderId="1" xfId="1" applyFont="1" applyBorder="1" applyAlignment="1">
      <alignment horizontal="center" vertical="center" wrapText="1"/>
    </xf>
    <xf numFmtId="41" fontId="23" fillId="0" borderId="1" xfId="1" applyFont="1" applyBorder="1" applyAlignment="1">
      <alignment horizontal="center" vertical="center" wrapText="1"/>
    </xf>
    <xf numFmtId="41" fontId="21" fillId="0" borderId="2" xfId="1" applyFont="1" applyFill="1" applyBorder="1" applyAlignment="1">
      <alignment horizontal="right" vertical="center" wrapText="1"/>
    </xf>
    <xf numFmtId="41" fontId="21" fillId="0" borderId="3" xfId="1" applyFont="1" applyFill="1" applyBorder="1" applyAlignment="1">
      <alignment horizontal="right" vertical="center" wrapText="1"/>
    </xf>
    <xf numFmtId="41" fontId="21" fillId="0" borderId="4" xfId="1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distributed" vertical="center" wrapText="1" indent="2"/>
    </xf>
    <xf numFmtId="0" fontId="0" fillId="0" borderId="0" xfId="0" applyFont="1">
      <alignment vertical="center"/>
    </xf>
    <xf numFmtId="0" fontId="62" fillId="0" borderId="3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distributed" vertical="center" wrapText="1" indent="2"/>
    </xf>
    <xf numFmtId="0" fontId="63" fillId="0" borderId="3" xfId="0" applyFont="1" applyFill="1" applyBorder="1" applyAlignment="1">
      <alignment horizontal="center" vertical="center" wrapText="1"/>
    </xf>
    <xf numFmtId="41" fontId="65" fillId="0" borderId="3" xfId="1" applyFont="1" applyBorder="1" applyAlignment="1">
      <alignment horizontal="center" vertical="center" wrapText="1"/>
    </xf>
    <xf numFmtId="41" fontId="65" fillId="0" borderId="1" xfId="1" applyFont="1" applyBorder="1" applyAlignment="1">
      <alignment horizontal="center" vertical="center" wrapText="1"/>
    </xf>
    <xf numFmtId="41" fontId="68" fillId="0" borderId="1" xfId="1" applyFont="1" applyBorder="1" applyAlignment="1">
      <alignment horizontal="center" vertical="center" wrapText="1"/>
    </xf>
    <xf numFmtId="41" fontId="69" fillId="0" borderId="3" xfId="1" applyFont="1" applyBorder="1" applyAlignment="1">
      <alignment horizontal="right" vertical="center" wrapText="1"/>
    </xf>
    <xf numFmtId="41" fontId="69" fillId="0" borderId="4" xfId="1" applyFont="1" applyBorder="1" applyAlignment="1">
      <alignment horizontal="right" vertical="center" wrapText="1"/>
    </xf>
    <xf numFmtId="41" fontId="69" fillId="0" borderId="1" xfId="1" applyFont="1" applyBorder="1" applyAlignment="1">
      <alignment horizontal="right" vertical="center" wrapText="1"/>
    </xf>
    <xf numFmtId="41" fontId="66" fillId="0" borderId="1" xfId="1" applyFont="1" applyBorder="1" applyAlignment="1">
      <alignment horizontal="center" vertical="center" wrapText="1"/>
    </xf>
    <xf numFmtId="41" fontId="23" fillId="0" borderId="1" xfId="1" applyFont="1" applyBorder="1" applyAlignment="1">
      <alignment vertical="center" wrapText="1"/>
    </xf>
    <xf numFmtId="0" fontId="22" fillId="0" borderId="1" xfId="1" applyNumberFormat="1" applyFont="1" applyBorder="1" applyAlignment="1">
      <alignment horizontal="center" vertical="center" wrapText="1"/>
    </xf>
    <xf numFmtId="0" fontId="23" fillId="0" borderId="1" xfId="1" applyNumberFormat="1" applyFont="1" applyBorder="1" applyAlignment="1">
      <alignment horizontal="center" vertical="center" wrapText="1"/>
    </xf>
    <xf numFmtId="0" fontId="37" fillId="0" borderId="0" xfId="0" applyFont="1" applyBorder="1">
      <alignment vertical="center"/>
    </xf>
    <xf numFmtId="0" fontId="62" fillId="0" borderId="1" xfId="0" applyFont="1" applyFill="1" applyBorder="1" applyAlignment="1">
      <alignment horizontal="center" vertical="center" wrapText="1"/>
    </xf>
    <xf numFmtId="41" fontId="64" fillId="0" borderId="3" xfId="1" applyFont="1" applyBorder="1" applyAlignment="1">
      <alignment horizontal="center" vertical="center" wrapText="1"/>
    </xf>
    <xf numFmtId="41" fontId="66" fillId="0" borderId="3" xfId="1" applyFont="1" applyBorder="1" applyAlignment="1">
      <alignment horizontal="center" vertical="center" wrapText="1"/>
    </xf>
    <xf numFmtId="0" fontId="70" fillId="0" borderId="0" xfId="0" applyFont="1">
      <alignment vertical="center"/>
    </xf>
    <xf numFmtId="41" fontId="5" fillId="0" borderId="3" xfId="1" applyFont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 wrapText="1"/>
    </xf>
    <xf numFmtId="41" fontId="5" fillId="0" borderId="4" xfId="1" applyFont="1" applyBorder="1" applyAlignment="1">
      <alignment horizontal="right" vertical="center" wrapText="1"/>
    </xf>
    <xf numFmtId="41" fontId="61" fillId="0" borderId="3" xfId="1" applyFont="1" applyBorder="1" applyAlignment="1">
      <alignment horizontal="center" vertical="center" wrapText="1"/>
    </xf>
    <xf numFmtId="41" fontId="61" fillId="0" borderId="4" xfId="1" applyFont="1" applyBorder="1" applyAlignment="1">
      <alignment horizontal="center" vertical="center" wrapText="1"/>
    </xf>
    <xf numFmtId="41" fontId="61" fillId="0" borderId="1" xfId="1" applyFont="1" applyBorder="1" applyAlignment="1">
      <alignment horizontal="center" vertical="center" wrapText="1"/>
    </xf>
    <xf numFmtId="3" fontId="19" fillId="0" borderId="3" xfId="1" applyNumberFormat="1" applyFont="1" applyBorder="1" applyAlignment="1">
      <alignment horizontal="right" vertical="center" wrapText="1"/>
    </xf>
    <xf numFmtId="3" fontId="19" fillId="0" borderId="1" xfId="1" applyNumberFormat="1" applyFont="1" applyBorder="1" applyAlignment="1">
      <alignment horizontal="right" vertical="center" wrapText="1"/>
    </xf>
    <xf numFmtId="3" fontId="71" fillId="0" borderId="1" xfId="1" applyNumberFormat="1" applyFont="1" applyBorder="1" applyAlignment="1">
      <alignment horizontal="right" vertical="center" wrapText="1"/>
    </xf>
    <xf numFmtId="41" fontId="23" fillId="0" borderId="3" xfId="1" applyFont="1" applyBorder="1" applyAlignment="1">
      <alignment vertical="center" wrapText="1"/>
    </xf>
    <xf numFmtId="3" fontId="74" fillId="0" borderId="7" xfId="0" applyNumberFormat="1" applyFont="1" applyBorder="1" applyAlignment="1">
      <alignment horizontal="right" vertical="center" wrapText="1"/>
    </xf>
    <xf numFmtId="3" fontId="75" fillId="0" borderId="1" xfId="1" applyNumberFormat="1" applyFont="1" applyBorder="1" applyAlignment="1">
      <alignment horizontal="right" vertical="center" wrapText="1"/>
    </xf>
    <xf numFmtId="3" fontId="73" fillId="0" borderId="1" xfId="1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distributed" vertical="center" wrapText="1" indent="2"/>
    </xf>
    <xf numFmtId="0" fontId="21" fillId="0" borderId="3" xfId="0" applyFont="1" applyBorder="1" applyAlignment="1">
      <alignment horizontal="distributed" vertical="center" wrapText="1" indent="2"/>
    </xf>
    <xf numFmtId="0" fontId="34" fillId="0" borderId="3" xfId="0" applyFont="1" applyBorder="1" applyAlignment="1">
      <alignment horizontal="distributed" vertical="center" wrapText="1" indent="2"/>
    </xf>
    <xf numFmtId="0" fontId="21" fillId="0" borderId="4" xfId="0" applyFont="1" applyBorder="1" applyAlignment="1">
      <alignment horizontal="distributed" vertical="center" wrapText="1" indent="2"/>
    </xf>
    <xf numFmtId="0" fontId="21" fillId="0" borderId="1" xfId="0" applyFont="1" applyBorder="1" applyAlignment="1">
      <alignment horizontal="center" vertical="center" wrapText="1"/>
    </xf>
    <xf numFmtId="41" fontId="21" fillId="0" borderId="1" xfId="1" applyFont="1" applyBorder="1" applyAlignment="1">
      <alignment horizontal="right" vertical="center" wrapText="1"/>
    </xf>
    <xf numFmtId="3" fontId="76" fillId="0" borderId="1" xfId="1" applyNumberFormat="1" applyFont="1" applyBorder="1" applyAlignment="1">
      <alignment horizontal="right" vertical="center" wrapText="1"/>
    </xf>
    <xf numFmtId="43" fontId="3" fillId="0" borderId="0" xfId="0" applyNumberFormat="1" applyFont="1">
      <alignment vertical="center"/>
    </xf>
    <xf numFmtId="41" fontId="49" fillId="0" borderId="0" xfId="0" applyNumberFormat="1" applyFo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41" fontId="18" fillId="0" borderId="11" xfId="1" applyFont="1" applyBorder="1" applyAlignment="1">
      <alignment horizontal="right" vertical="center" wrapText="1"/>
    </xf>
    <xf numFmtId="41" fontId="18" fillId="0" borderId="3" xfId="1" applyFont="1" applyBorder="1" applyAlignment="1">
      <alignment horizontal="right" vertical="center" wrapText="1"/>
    </xf>
    <xf numFmtId="3" fontId="77" fillId="0" borderId="0" xfId="0" applyNumberFormat="1" applyFont="1">
      <alignment vertical="center"/>
    </xf>
    <xf numFmtId="3" fontId="19" fillId="0" borderId="1" xfId="1" applyNumberFormat="1" applyFont="1" applyFill="1" applyBorder="1" applyAlignment="1">
      <alignment horizontal="right" vertical="center" wrapText="1"/>
    </xf>
    <xf numFmtId="0" fontId="78" fillId="0" borderId="3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distributed" vertical="center" wrapText="1" indent="3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77" fillId="3" borderId="0" xfId="0" applyNumberFormat="1" applyFont="1" applyFill="1">
      <alignment vertical="center"/>
    </xf>
    <xf numFmtId="41" fontId="79" fillId="0" borderId="1" xfId="1" applyFont="1" applyBorder="1" applyAlignment="1">
      <alignment horizontal="center" vertical="center" wrapText="1"/>
    </xf>
    <xf numFmtId="41" fontId="79" fillId="0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0" fillId="0" borderId="2" xfId="1" applyNumberFormat="1" applyFont="1" applyBorder="1" applyAlignment="1">
      <alignment horizontal="center" vertical="center" wrapText="1"/>
    </xf>
    <xf numFmtId="41" fontId="64" fillId="0" borderId="2" xfId="1" applyFont="1" applyBorder="1" applyAlignment="1">
      <alignment horizontal="center" vertical="center" wrapText="1"/>
    </xf>
    <xf numFmtId="0" fontId="64" fillId="0" borderId="2" xfId="1" applyNumberFormat="1" applyFont="1" applyBorder="1" applyAlignment="1">
      <alignment horizontal="center" vertical="center" wrapText="1"/>
    </xf>
    <xf numFmtId="0" fontId="80" fillId="0" borderId="3" xfId="1" applyNumberFormat="1" applyFont="1" applyBorder="1" applyAlignment="1">
      <alignment horizontal="center" vertical="center" wrapText="1"/>
    </xf>
    <xf numFmtId="0" fontId="64" fillId="0" borderId="3" xfId="1" applyNumberFormat="1" applyFont="1" applyBorder="1" applyAlignment="1">
      <alignment horizontal="center" vertical="center" wrapText="1"/>
    </xf>
    <xf numFmtId="0" fontId="80" fillId="0" borderId="4" xfId="1" applyNumberFormat="1" applyFont="1" applyBorder="1" applyAlignment="1">
      <alignment horizontal="center" vertical="center" wrapText="1"/>
    </xf>
    <xf numFmtId="41" fontId="64" fillId="0" borderId="4" xfId="1" applyFont="1" applyBorder="1" applyAlignment="1">
      <alignment horizontal="center" vertical="center" wrapText="1"/>
    </xf>
    <xf numFmtId="0" fontId="64" fillId="0" borderId="4" xfId="1" applyNumberFormat="1" applyFont="1" applyBorder="1" applyAlignment="1">
      <alignment horizontal="center" vertical="center" wrapText="1"/>
    </xf>
    <xf numFmtId="41" fontId="69" fillId="0" borderId="3" xfId="1" applyFont="1" applyBorder="1" applyAlignment="1">
      <alignment horizontal="center" vertical="center" wrapText="1"/>
    </xf>
    <xf numFmtId="41" fontId="81" fillId="0" borderId="3" xfId="1" applyFont="1" applyBorder="1" applyAlignment="1">
      <alignment horizontal="center" vertical="center" wrapText="1"/>
    </xf>
    <xf numFmtId="41" fontId="69" fillId="0" borderId="1" xfId="1" applyFont="1" applyBorder="1" applyAlignment="1">
      <alignment horizontal="center" vertical="center" wrapText="1"/>
    </xf>
    <xf numFmtId="41" fontId="82" fillId="0" borderId="3" xfId="1" applyFont="1" applyBorder="1" applyAlignment="1">
      <alignment vertical="center" wrapText="1"/>
    </xf>
    <xf numFmtId="176" fontId="82" fillId="0" borderId="1" xfId="0" applyNumberFormat="1" applyFont="1" applyBorder="1" applyAlignment="1">
      <alignment vertical="center" wrapText="1"/>
    </xf>
    <xf numFmtId="176" fontId="82" fillId="0" borderId="1" xfId="1" applyNumberFormat="1" applyFont="1" applyBorder="1" applyAlignment="1">
      <alignment vertical="center" wrapText="1"/>
    </xf>
    <xf numFmtId="0" fontId="74" fillId="0" borderId="8" xfId="0" applyFont="1" applyBorder="1" applyAlignment="1">
      <alignment horizontal="right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3" fontId="73" fillId="0" borderId="3" xfId="1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41" fontId="65" fillId="0" borderId="0" xfId="1" applyFont="1" applyBorder="1" applyAlignment="1">
      <alignment horizontal="center" vertical="center" wrapText="1"/>
    </xf>
    <xf numFmtId="41" fontId="66" fillId="0" borderId="0" xfId="1" applyFont="1" applyBorder="1" applyAlignment="1">
      <alignment horizontal="right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1" fontId="83" fillId="0" borderId="3" xfId="1" applyFont="1" applyBorder="1" applyAlignment="1">
      <alignment horizontal="center" vertical="center" wrapText="1"/>
    </xf>
    <xf numFmtId="3" fontId="67" fillId="0" borderId="2" xfId="0" applyNumberFormat="1" applyFont="1" applyBorder="1" applyAlignment="1">
      <alignment horizontal="center" vertical="center" wrapText="1"/>
    </xf>
    <xf numFmtId="3" fontId="67" fillId="0" borderId="3" xfId="0" applyNumberFormat="1" applyFont="1" applyBorder="1" applyAlignment="1">
      <alignment horizontal="center" vertical="center" wrapText="1"/>
    </xf>
    <xf numFmtId="3" fontId="67" fillId="0" borderId="4" xfId="0" applyNumberFormat="1" applyFont="1" applyBorder="1" applyAlignment="1">
      <alignment horizontal="center" vertical="center" wrapText="1"/>
    </xf>
    <xf numFmtId="3" fontId="84" fillId="0" borderId="3" xfId="1" applyNumberFormat="1" applyFont="1" applyBorder="1" applyAlignment="1">
      <alignment horizontal="right" vertical="center" wrapText="1"/>
    </xf>
    <xf numFmtId="41" fontId="84" fillId="0" borderId="3" xfId="1" applyFont="1" applyBorder="1" applyAlignment="1">
      <alignment horizontal="center" vertical="center" wrapText="1"/>
    </xf>
    <xf numFmtId="41" fontId="84" fillId="0" borderId="1" xfId="1" applyFont="1" applyBorder="1" applyAlignment="1">
      <alignment horizontal="center" vertical="center" wrapText="1"/>
    </xf>
    <xf numFmtId="41" fontId="86" fillId="0" borderId="3" xfId="1" applyFont="1" applyBorder="1" applyAlignment="1">
      <alignment horizontal="center" vertical="center" wrapText="1"/>
    </xf>
    <xf numFmtId="41" fontId="86" fillId="0" borderId="1" xfId="1" applyFont="1" applyBorder="1" applyAlignment="1">
      <alignment horizontal="center" vertical="center" wrapText="1"/>
    </xf>
    <xf numFmtId="177" fontId="23" fillId="0" borderId="1" xfId="1" applyNumberFormat="1" applyFont="1" applyBorder="1" applyAlignment="1">
      <alignment horizontal="center" vertical="center" wrapText="1"/>
    </xf>
    <xf numFmtId="41" fontId="85" fillId="0" borderId="2" xfId="1" applyFont="1" applyBorder="1">
      <alignment vertical="center"/>
    </xf>
    <xf numFmtId="41" fontId="85" fillId="0" borderId="3" xfId="1" applyFont="1" applyBorder="1">
      <alignment vertical="center"/>
    </xf>
    <xf numFmtId="41" fontId="85" fillId="0" borderId="19" xfId="1" applyFont="1" applyBorder="1">
      <alignment vertical="center"/>
    </xf>
    <xf numFmtId="41" fontId="85" fillId="0" borderId="19" xfId="1" applyFont="1" applyBorder="1" applyAlignment="1">
      <alignment horizontal="right" vertical="center"/>
    </xf>
    <xf numFmtId="0" fontId="62" fillId="0" borderId="2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distributed" vertical="center" wrapText="1" indent="2"/>
    </xf>
    <xf numFmtId="0" fontId="62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distributed" vertical="center" wrapText="1" indent="2"/>
    </xf>
    <xf numFmtId="0" fontId="37" fillId="0" borderId="22" xfId="0" applyFont="1" applyBorder="1">
      <alignment vertical="center"/>
    </xf>
    <xf numFmtId="0" fontId="62" fillId="0" borderId="4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distributed" vertical="center" wrapText="1" indent="2"/>
    </xf>
    <xf numFmtId="3" fontId="73" fillId="0" borderId="4" xfId="1" applyNumberFormat="1" applyFont="1" applyBorder="1" applyAlignment="1">
      <alignment horizontal="right" vertical="center" wrapText="1"/>
    </xf>
    <xf numFmtId="41" fontId="73" fillId="0" borderId="4" xfId="1" applyFont="1" applyBorder="1" applyAlignment="1">
      <alignment horizontal="right" vertical="center" wrapText="1"/>
    </xf>
    <xf numFmtId="41" fontId="84" fillId="0" borderId="19" xfId="1" applyFont="1" applyBorder="1" applyAlignment="1">
      <alignment horizontal="center" vertical="center" wrapText="1"/>
    </xf>
    <xf numFmtId="41" fontId="87" fillId="0" borderId="3" xfId="1" applyFont="1" applyBorder="1" applyAlignment="1">
      <alignment horizontal="center" vertical="center" wrapText="1"/>
    </xf>
    <xf numFmtId="41" fontId="87" fillId="0" borderId="19" xfId="1" applyFont="1" applyBorder="1" applyAlignment="1">
      <alignment horizontal="center" vertical="center" wrapText="1"/>
    </xf>
    <xf numFmtId="41" fontId="85" fillId="0" borderId="17" xfId="1" applyFont="1" applyBorder="1">
      <alignment vertical="center"/>
    </xf>
    <xf numFmtId="41" fontId="85" fillId="0" borderId="15" xfId="1" applyFont="1" applyBorder="1">
      <alignment vertical="center"/>
    </xf>
    <xf numFmtId="41" fontId="85" fillId="0" borderId="18" xfId="1" applyFont="1" applyBorder="1">
      <alignment vertical="center"/>
    </xf>
    <xf numFmtId="41" fontId="85" fillId="0" borderId="11" xfId="1" applyFont="1" applyBorder="1">
      <alignment vertical="center"/>
    </xf>
    <xf numFmtId="41" fontId="88" fillId="0" borderId="3" xfId="1" applyFont="1" applyBorder="1">
      <alignment vertical="center"/>
    </xf>
    <xf numFmtId="41" fontId="85" fillId="0" borderId="20" xfId="1" applyFont="1" applyBorder="1">
      <alignment vertical="center"/>
    </xf>
    <xf numFmtId="41" fontId="85" fillId="0" borderId="21" xfId="1" applyFont="1" applyBorder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41" fontId="19" fillId="0" borderId="1" xfId="1" applyFont="1" applyBorder="1" applyAlignment="1">
      <alignment horizontal="right" vertical="center" wrapText="1"/>
    </xf>
    <xf numFmtId="41" fontId="89" fillId="0" borderId="3" xfId="1" applyFont="1" applyBorder="1" applyAlignment="1">
      <alignment horizontal="center" vertical="center" wrapText="1"/>
    </xf>
    <xf numFmtId="41" fontId="89" fillId="0" borderId="1" xfId="1" applyFont="1" applyBorder="1" applyAlignment="1">
      <alignment horizontal="center" vertical="center" wrapText="1"/>
    </xf>
    <xf numFmtId="41" fontId="90" fillId="0" borderId="1" xfId="1" applyFont="1" applyFill="1" applyBorder="1" applyAlignment="1">
      <alignment horizontal="right" vertical="center" wrapText="1"/>
    </xf>
    <xf numFmtId="0" fontId="90" fillId="0" borderId="1" xfId="0" applyFont="1" applyFill="1" applyBorder="1" applyAlignment="1">
      <alignment horizontal="center" vertical="center" wrapText="1"/>
    </xf>
    <xf numFmtId="41" fontId="91" fillId="0" borderId="0" xfId="0" applyNumberFormat="1" applyFont="1">
      <alignment vertical="center"/>
    </xf>
    <xf numFmtId="41" fontId="92" fillId="0" borderId="0" xfId="0" applyNumberFormat="1" applyFont="1">
      <alignment vertical="center"/>
    </xf>
    <xf numFmtId="3" fontId="91" fillId="0" borderId="0" xfId="0" applyNumberFormat="1" applyFont="1">
      <alignment vertical="center"/>
    </xf>
    <xf numFmtId="0" fontId="91" fillId="0" borderId="0" xfId="0" applyFont="1">
      <alignment vertical="center"/>
    </xf>
    <xf numFmtId="41" fontId="27" fillId="0" borderId="0" xfId="0" applyNumberFormat="1" applyFont="1" applyFill="1" applyBorder="1" applyAlignment="1">
      <alignment horizontal="center" vertical="center" wrapText="1"/>
    </xf>
    <xf numFmtId="41" fontId="37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93" fillId="0" borderId="0" xfId="0" applyFont="1">
      <alignment vertical="center"/>
    </xf>
    <xf numFmtId="0" fontId="21" fillId="0" borderId="14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7" fillId="2" borderId="1" xfId="0" applyFont="1" applyFill="1" applyBorder="1" applyAlignment="1">
      <alignment horizontal="center" vertical="center" wrapText="1"/>
    </xf>
    <xf numFmtId="41" fontId="3" fillId="0" borderId="0" xfId="0" applyNumberFormat="1" applyFont="1">
      <alignment vertical="center"/>
    </xf>
    <xf numFmtId="41" fontId="93" fillId="0" borderId="0" xfId="0" applyNumberFormat="1" applyFo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1" fontId="61" fillId="0" borderId="3" xfId="3" applyFont="1" applyFill="1" applyBorder="1" applyAlignment="1">
      <alignment horizontal="center" vertical="center" wrapText="1"/>
    </xf>
    <xf numFmtId="41" fontId="61" fillId="0" borderId="4" xfId="3" applyFont="1" applyFill="1" applyBorder="1" applyAlignment="1">
      <alignment horizontal="center" vertical="center" wrapText="1"/>
    </xf>
    <xf numFmtId="41" fontId="61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22" fillId="0" borderId="1" xfId="1" applyNumberFormat="1" applyFont="1" applyFill="1" applyBorder="1" applyAlignment="1">
      <alignment horizontal="center" vertical="center" wrapText="1"/>
    </xf>
    <xf numFmtId="3" fontId="73" fillId="0" borderId="4" xfId="1" applyNumberFormat="1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71" fillId="0" borderId="1" xfId="1" applyNumberFormat="1" applyFont="1" applyFill="1" applyBorder="1" applyAlignment="1">
      <alignment horizontal="right" vertical="center" wrapText="1"/>
    </xf>
    <xf numFmtId="41" fontId="19" fillId="0" borderId="1" xfId="1" applyFont="1" applyFill="1" applyBorder="1" applyAlignment="1">
      <alignment horizontal="right" vertical="center" wrapText="1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56" fillId="0" borderId="0" xfId="2" applyFont="1" applyAlignment="1">
      <alignment horizontal="center" vertical="center"/>
    </xf>
    <xf numFmtId="0" fontId="57" fillId="0" borderId="0" xfId="2" applyFont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74" fillId="0" borderId="8" xfId="0" applyFont="1" applyBorder="1" applyAlignment="1">
      <alignment horizontal="right" vertical="center"/>
    </xf>
    <xf numFmtId="0" fontId="28" fillId="2" borderId="1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27" fillId="2" borderId="5" xfId="0" applyFont="1" applyFill="1" applyBorder="1" applyAlignment="1">
      <alignment horizontal="right" vertical="center" wrapText="1"/>
    </xf>
    <xf numFmtId="0" fontId="27" fillId="2" borderId="6" xfId="0" applyFont="1" applyFill="1" applyBorder="1" applyAlignment="1">
      <alignment horizontal="righ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E6E6E6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22412</xdr:colOff>
      <xdr:row>11</xdr:row>
      <xdr:rowOff>282388</xdr:rowOff>
    </xdr:from>
    <xdr:to>
      <xdr:col>5</xdr:col>
      <xdr:colOff>0</xdr:colOff>
      <xdr:row>17</xdr:row>
      <xdr:rowOff>11206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2EE302A-8626-4536-8142-8228A9D1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088" y="3509682"/>
          <a:ext cx="1546412" cy="1476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336176</xdr:colOff>
      <xdr:row>24</xdr:row>
      <xdr:rowOff>45945</xdr:rowOff>
    </xdr:from>
    <xdr:to>
      <xdr:col>6</xdr:col>
      <xdr:colOff>361389</xdr:colOff>
      <xdr:row>25</xdr:row>
      <xdr:rowOff>186545</xdr:rowOff>
    </xdr:to>
    <xdr:pic>
      <xdr:nvPicPr>
        <xdr:cNvPr id="3" name="그림 1">
          <a:extLst>
            <a:ext uri="{FF2B5EF4-FFF2-40B4-BE49-F238E27FC236}">
              <a16:creationId xmlns:a16="http://schemas.microsoft.com/office/drawing/2014/main" id="{18AC8D50-9CCE-4C3A-9786-26C5B3DCC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735" y="6971180"/>
          <a:ext cx="3644713" cy="431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201703</xdr:colOff>
      <xdr:row>22</xdr:row>
      <xdr:rowOff>22414</xdr:rowOff>
    </xdr:from>
    <xdr:to>
      <xdr:col>7</xdr:col>
      <xdr:colOff>425821</xdr:colOff>
      <xdr:row>23</xdr:row>
      <xdr:rowOff>145678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B3F58C1F-1092-4E8F-91AC-F0FD82511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62" y="6970061"/>
          <a:ext cx="3910853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212912</xdr:colOff>
      <xdr:row>22</xdr:row>
      <xdr:rowOff>22411</xdr:rowOff>
    </xdr:from>
    <xdr:to>
      <xdr:col>7</xdr:col>
      <xdr:colOff>437030</xdr:colOff>
      <xdr:row>23</xdr:row>
      <xdr:rowOff>145675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E0AE4D2F-7051-401E-BBDC-9720DB61F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1" y="6970058"/>
          <a:ext cx="3910853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257735</xdr:colOff>
      <xdr:row>22</xdr:row>
      <xdr:rowOff>11206</xdr:rowOff>
    </xdr:from>
    <xdr:to>
      <xdr:col>7</xdr:col>
      <xdr:colOff>481853</xdr:colOff>
      <xdr:row>23</xdr:row>
      <xdr:rowOff>134469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BFD74EBF-1FD8-4A63-B758-991EF2EAF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8706" y="6958853"/>
          <a:ext cx="3910853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268941</xdr:colOff>
      <xdr:row>22</xdr:row>
      <xdr:rowOff>123265</xdr:rowOff>
    </xdr:from>
    <xdr:to>
      <xdr:col>16</xdr:col>
      <xdr:colOff>493059</xdr:colOff>
      <xdr:row>23</xdr:row>
      <xdr:rowOff>246529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4195E6A-6CEA-4CB3-AA8C-55AD26A82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9912" y="7070912"/>
          <a:ext cx="3910853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212912</xdr:colOff>
      <xdr:row>22</xdr:row>
      <xdr:rowOff>56031</xdr:rowOff>
    </xdr:from>
    <xdr:to>
      <xdr:col>7</xdr:col>
      <xdr:colOff>437030</xdr:colOff>
      <xdr:row>23</xdr:row>
      <xdr:rowOff>179295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488FDBFB-BF18-43A6-8B41-4EB06C2DF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1" y="7003678"/>
          <a:ext cx="3910853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212912</xdr:colOff>
      <xdr:row>22</xdr:row>
      <xdr:rowOff>11205</xdr:rowOff>
    </xdr:from>
    <xdr:to>
      <xdr:col>7</xdr:col>
      <xdr:colOff>437030</xdr:colOff>
      <xdr:row>23</xdr:row>
      <xdr:rowOff>134469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C347FCD1-270E-4FD0-9F1D-13CD973F6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1" y="6958852"/>
          <a:ext cx="3910853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224116</xdr:colOff>
      <xdr:row>22</xdr:row>
      <xdr:rowOff>22411</xdr:rowOff>
    </xdr:from>
    <xdr:to>
      <xdr:col>7</xdr:col>
      <xdr:colOff>448234</xdr:colOff>
      <xdr:row>23</xdr:row>
      <xdr:rowOff>145675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FFC7D594-F536-49C1-AD72-5C5E5B1F8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75" y="6970058"/>
          <a:ext cx="3910853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201706</xdr:colOff>
      <xdr:row>22</xdr:row>
      <xdr:rowOff>67235</xdr:rowOff>
    </xdr:from>
    <xdr:to>
      <xdr:col>7</xdr:col>
      <xdr:colOff>425824</xdr:colOff>
      <xdr:row>23</xdr:row>
      <xdr:rowOff>190499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E5DC6533-EC65-412B-A0D4-C8CCE5903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65" y="7014882"/>
          <a:ext cx="3910853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67"/>
  <sheetViews>
    <sheetView view="pageBreakPreview" zoomScale="85" zoomScaleSheetLayoutView="85" workbookViewId="0">
      <selection activeCell="A7" sqref="A7:H7"/>
    </sheetView>
  </sheetViews>
  <sheetFormatPr defaultColWidth="9" defaultRowHeight="13.5" x14ac:dyDescent="0.15"/>
  <cols>
    <col min="1" max="3" width="9" style="9"/>
    <col min="4" max="4" width="10.125" style="9" customWidth="1"/>
    <col min="5" max="5" width="10.5" style="9" customWidth="1"/>
    <col min="6" max="16384" width="9" style="9"/>
  </cols>
  <sheetData>
    <row r="1" spans="1:8" ht="30.75" customHeight="1" x14ac:dyDescent="0.15"/>
    <row r="2" spans="1:8" ht="23.85" customHeight="1" x14ac:dyDescent="0.15"/>
    <row r="3" spans="1:8" ht="23.85" customHeight="1" x14ac:dyDescent="0.15">
      <c r="A3" s="251" t="s">
        <v>19</v>
      </c>
      <c r="B3" s="251"/>
      <c r="C3" s="251"/>
      <c r="D3" s="251"/>
      <c r="E3" s="251"/>
      <c r="F3" s="251"/>
      <c r="G3" s="251"/>
      <c r="H3" s="251"/>
    </row>
    <row r="4" spans="1:8" ht="23.85" customHeight="1" x14ac:dyDescent="0.15">
      <c r="A4" s="251"/>
      <c r="B4" s="251"/>
      <c r="C4" s="251"/>
      <c r="D4" s="251"/>
      <c r="E4" s="251"/>
      <c r="F4" s="251"/>
      <c r="G4" s="251"/>
      <c r="H4" s="251"/>
    </row>
    <row r="5" spans="1:8" s="10" customFormat="1" ht="23.85" customHeight="1" x14ac:dyDescent="0.4">
      <c r="A5" s="251"/>
      <c r="B5" s="251"/>
      <c r="C5" s="251"/>
      <c r="D5" s="251"/>
      <c r="E5" s="251"/>
      <c r="F5" s="251"/>
      <c r="G5" s="251"/>
      <c r="H5" s="251"/>
    </row>
    <row r="6" spans="1:8" s="10" customFormat="1" ht="23.85" customHeight="1" x14ac:dyDescent="0.4">
      <c r="A6" s="251"/>
      <c r="B6" s="251"/>
      <c r="C6" s="251"/>
      <c r="D6" s="251"/>
      <c r="E6" s="251"/>
      <c r="F6" s="251"/>
      <c r="G6" s="251"/>
      <c r="H6" s="251"/>
    </row>
    <row r="7" spans="1:8" ht="27.75" customHeight="1" x14ac:dyDescent="0.15">
      <c r="A7" s="252" t="s">
        <v>533</v>
      </c>
      <c r="B7" s="252"/>
      <c r="C7" s="252"/>
      <c r="D7" s="252"/>
      <c r="E7" s="252"/>
      <c r="F7" s="252"/>
      <c r="G7" s="252"/>
      <c r="H7" s="252"/>
    </row>
    <row r="8" spans="1:8" ht="18" customHeight="1" x14ac:dyDescent="0.15"/>
    <row r="9" spans="1:8" ht="17.25" customHeight="1" x14ac:dyDescent="0.15"/>
    <row r="10" spans="1:8" ht="23.85" customHeight="1" x14ac:dyDescent="0.15"/>
    <row r="11" spans="1:8" ht="23.85" customHeight="1" x14ac:dyDescent="0.15"/>
    <row r="12" spans="1:8" ht="23.85" customHeight="1" x14ac:dyDescent="0.15"/>
    <row r="13" spans="1:8" ht="23.85" customHeight="1" x14ac:dyDescent="0.15"/>
    <row r="14" spans="1:8" ht="23.85" customHeight="1" x14ac:dyDescent="0.15"/>
    <row r="15" spans="1:8" ht="23.85" customHeight="1" x14ac:dyDescent="0.15"/>
    <row r="16" spans="1:8" ht="23.85" customHeight="1" x14ac:dyDescent="0.15"/>
    <row r="17" spans="1:8" ht="23.85" customHeight="1" x14ac:dyDescent="0.15"/>
    <row r="18" spans="1:8" ht="23.85" customHeight="1" x14ac:dyDescent="0.15"/>
    <row r="19" spans="1:8" ht="23.85" customHeight="1" x14ac:dyDescent="0.4">
      <c r="A19" s="249"/>
      <c r="B19" s="249"/>
      <c r="C19" s="249"/>
      <c r="D19" s="249"/>
      <c r="E19" s="249"/>
      <c r="F19" s="249"/>
      <c r="G19" s="249"/>
      <c r="H19" s="249"/>
    </row>
    <row r="20" spans="1:8" ht="15.75" customHeight="1" x14ac:dyDescent="0.4">
      <c r="A20" s="249"/>
      <c r="B20" s="249"/>
      <c r="C20" s="249"/>
      <c r="D20" s="249"/>
      <c r="E20" s="249"/>
      <c r="F20" s="249"/>
      <c r="G20" s="249"/>
      <c r="H20" s="249"/>
    </row>
    <row r="21" spans="1:8" ht="23.85" customHeight="1" x14ac:dyDescent="0.15"/>
    <row r="22" spans="1:8" ht="23.85" customHeight="1" x14ac:dyDescent="0.15"/>
    <row r="23" spans="1:8" ht="23.85" customHeight="1" x14ac:dyDescent="0.15"/>
    <row r="24" spans="1:8" ht="23.85" customHeight="1" x14ac:dyDescent="0.15"/>
    <row r="25" spans="1:8" ht="23.85" customHeight="1" x14ac:dyDescent="0.15">
      <c r="A25" s="250"/>
      <c r="B25" s="250"/>
      <c r="C25" s="250"/>
      <c r="D25" s="250"/>
      <c r="E25" s="250"/>
      <c r="F25" s="250"/>
      <c r="G25" s="250"/>
      <c r="H25" s="250"/>
    </row>
    <row r="26" spans="1:8" ht="23.85" customHeight="1" x14ac:dyDescent="0.15">
      <c r="A26" s="250"/>
      <c r="B26" s="250"/>
      <c r="C26" s="250"/>
      <c r="D26" s="250"/>
      <c r="E26" s="250"/>
      <c r="F26" s="250"/>
      <c r="G26" s="250"/>
      <c r="H26" s="250"/>
    </row>
    <row r="27" spans="1:8" ht="23.85" customHeight="1" x14ac:dyDescent="0.15"/>
    <row r="28" spans="1:8" ht="23.85" customHeight="1" x14ac:dyDescent="0.15"/>
    <row r="29" spans="1:8" ht="23.85" customHeight="1" x14ac:dyDescent="0.15"/>
    <row r="30" spans="1:8" ht="19.5" customHeight="1" x14ac:dyDescent="0.15"/>
    <row r="31" spans="1:8" s="11" customFormat="1" ht="27.95" customHeight="1" x14ac:dyDescent="0.3">
      <c r="H31" s="12"/>
    </row>
    <row r="32" spans="1:8" s="11" customFormat="1" ht="27.95" customHeight="1" x14ac:dyDescent="0.3">
      <c r="H32" s="12"/>
    </row>
    <row r="33" spans="1:8" s="11" customFormat="1" ht="27.95" customHeight="1" x14ac:dyDescent="0.3">
      <c r="H33" s="12"/>
    </row>
    <row r="34" spans="1:8" s="11" customFormat="1" ht="27.95" customHeight="1" x14ac:dyDescent="0.3">
      <c r="H34" s="13"/>
    </row>
    <row r="35" spans="1:8" s="11" customFormat="1" ht="27.95" customHeight="1" x14ac:dyDescent="0.3">
      <c r="H35" s="13"/>
    </row>
    <row r="36" spans="1:8" s="11" customFormat="1" ht="27.95" customHeight="1" x14ac:dyDescent="0.3">
      <c r="H36" s="13"/>
    </row>
    <row r="37" spans="1:8" s="11" customFormat="1" ht="27.95" customHeight="1" x14ac:dyDescent="0.3">
      <c r="H37" s="13"/>
    </row>
    <row r="38" spans="1:8" s="11" customFormat="1" ht="27.95" customHeight="1" x14ac:dyDescent="0.3">
      <c r="H38" s="13"/>
    </row>
    <row r="39" spans="1:8" s="11" customFormat="1" ht="27.95" customHeight="1" x14ac:dyDescent="0.3">
      <c r="H39" s="13"/>
    </row>
    <row r="40" spans="1:8" s="11" customFormat="1" ht="27.95" customHeight="1" x14ac:dyDescent="0.3">
      <c r="A40" s="14"/>
      <c r="H40" s="13"/>
    </row>
    <row r="41" spans="1:8" s="11" customFormat="1" ht="27.95" customHeight="1" x14ac:dyDescent="0.3">
      <c r="A41" s="14"/>
      <c r="H41" s="13"/>
    </row>
    <row r="42" spans="1:8" s="11" customFormat="1" ht="27.95" customHeight="1" x14ac:dyDescent="0.3">
      <c r="A42" s="14"/>
      <c r="H42" s="13"/>
    </row>
    <row r="43" spans="1:8" s="11" customFormat="1" ht="27.95" customHeight="1" x14ac:dyDescent="0.3">
      <c r="A43" s="14"/>
      <c r="H43" s="13"/>
    </row>
    <row r="44" spans="1:8" s="11" customFormat="1" ht="27.95" customHeight="1" x14ac:dyDescent="0.3">
      <c r="A44" s="14"/>
      <c r="H44" s="13"/>
    </row>
    <row r="45" spans="1:8" s="11" customFormat="1" ht="27.95" customHeight="1" x14ac:dyDescent="0.3">
      <c r="A45" s="14"/>
      <c r="H45" s="13"/>
    </row>
    <row r="46" spans="1:8" s="11" customFormat="1" ht="27.95" customHeight="1" x14ac:dyDescent="0.3">
      <c r="A46" s="14"/>
      <c r="H46" s="13"/>
    </row>
    <row r="47" spans="1:8" s="11" customFormat="1" ht="11.25" customHeight="1" x14ac:dyDescent="0.3">
      <c r="A47" s="14"/>
      <c r="H47" s="13"/>
    </row>
    <row r="48" spans="1:8" s="11" customFormat="1" ht="27.95" customHeight="1" x14ac:dyDescent="0.3">
      <c r="A48" s="15"/>
      <c r="H48" s="13"/>
    </row>
    <row r="49" spans="1:8" s="11" customFormat="1" ht="27.95" customHeight="1" x14ac:dyDescent="0.3">
      <c r="A49" s="15"/>
      <c r="H49" s="13"/>
    </row>
    <row r="50" spans="1:8" s="11" customFormat="1" ht="27.95" customHeight="1" x14ac:dyDescent="0.3">
      <c r="A50" s="14"/>
      <c r="H50" s="13"/>
    </row>
    <row r="51" spans="1:8" s="11" customFormat="1" ht="27.95" customHeight="1" x14ac:dyDescent="0.3">
      <c r="A51" s="14"/>
      <c r="H51" s="13"/>
    </row>
    <row r="52" spans="1:8" s="11" customFormat="1" ht="27.95" customHeight="1" x14ac:dyDescent="0.3">
      <c r="A52" s="14"/>
      <c r="H52" s="13"/>
    </row>
    <row r="53" spans="1:8" ht="13.5" customHeight="1" x14ac:dyDescent="0.15">
      <c r="H53" s="11"/>
    </row>
    <row r="54" spans="1:8" ht="13.5" customHeight="1" x14ac:dyDescent="0.15"/>
    <row r="55" spans="1:8" ht="13.5" customHeight="1" x14ac:dyDescent="0.15"/>
    <row r="56" spans="1:8" ht="13.5" customHeight="1" x14ac:dyDescent="0.15"/>
    <row r="57" spans="1:8" ht="33" customHeight="1" x14ac:dyDescent="0.15"/>
    <row r="59" spans="1:8" s="11" customFormat="1" ht="27.95" customHeight="1" x14ac:dyDescent="0.3">
      <c r="A59" s="14"/>
      <c r="H59" s="13"/>
    </row>
    <row r="60" spans="1:8" s="11" customFormat="1" ht="27.95" customHeight="1" x14ac:dyDescent="0.3">
      <c r="A60" s="14"/>
      <c r="H60" s="13"/>
    </row>
    <row r="61" spans="1:8" ht="27.95" customHeight="1" x14ac:dyDescent="0.25">
      <c r="A61" s="15"/>
      <c r="E61" s="11"/>
      <c r="H61" s="16"/>
    </row>
    <row r="62" spans="1:8" ht="27.95" customHeight="1" x14ac:dyDescent="0.25">
      <c r="A62" s="14"/>
      <c r="E62" s="11"/>
      <c r="H62" s="16"/>
    </row>
    <row r="63" spans="1:8" ht="27.95" customHeight="1" x14ac:dyDescent="0.25">
      <c r="A63" s="14"/>
      <c r="E63" s="11"/>
      <c r="H63" s="16"/>
    </row>
    <row r="64" spans="1:8" ht="27.95" customHeight="1" x14ac:dyDescent="0.25">
      <c r="A64" s="14"/>
      <c r="E64" s="11"/>
      <c r="H64" s="16"/>
    </row>
    <row r="65" spans="1:8" ht="27.95" customHeight="1" x14ac:dyDescent="0.25">
      <c r="A65" s="14"/>
      <c r="E65" s="11"/>
      <c r="H65" s="16"/>
    </row>
    <row r="66" spans="1:8" ht="27.95" customHeight="1" x14ac:dyDescent="0.25">
      <c r="A66" s="14"/>
      <c r="E66" s="11"/>
      <c r="H66" s="16"/>
    </row>
    <row r="67" spans="1:8" ht="27.95" customHeight="1" x14ac:dyDescent="0.25">
      <c r="A67" s="14"/>
      <c r="E67" s="11"/>
      <c r="H67" s="16"/>
    </row>
  </sheetData>
  <mergeCells count="5">
    <mergeCell ref="A19:H19"/>
    <mergeCell ref="A20:H20"/>
    <mergeCell ref="A25:H26"/>
    <mergeCell ref="A3:H6"/>
    <mergeCell ref="A7:H7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FF00"/>
  </sheetPr>
  <dimension ref="A1:AD16"/>
  <sheetViews>
    <sheetView view="pageBreakPreview" zoomScale="40" zoomScaleSheetLayoutView="40" workbookViewId="0">
      <selection activeCell="C10" sqref="C10"/>
    </sheetView>
  </sheetViews>
  <sheetFormatPr defaultRowHeight="19.5" x14ac:dyDescent="0.3"/>
  <cols>
    <col min="1" max="1" width="52.125" style="1" customWidth="1"/>
    <col min="2" max="4" width="52.125" style="2" customWidth="1"/>
  </cols>
  <sheetData>
    <row r="1" spans="1:30" ht="165.75" customHeight="1" x14ac:dyDescent="0.3">
      <c r="A1" s="284" t="s">
        <v>563</v>
      </c>
      <c r="B1" s="284"/>
      <c r="C1" s="284"/>
      <c r="D1" s="284"/>
    </row>
    <row r="2" spans="1:30" ht="39.950000000000003" customHeight="1" x14ac:dyDescent="0.3">
      <c r="A2" s="260" t="s">
        <v>82</v>
      </c>
      <c r="B2" s="260"/>
      <c r="C2" s="260"/>
      <c r="D2" s="260"/>
    </row>
    <row r="3" spans="1:30" ht="97.5" customHeight="1" x14ac:dyDescent="0.3">
      <c r="A3" s="35" t="s">
        <v>101</v>
      </c>
      <c r="B3" s="35" t="s">
        <v>102</v>
      </c>
      <c r="C3" s="35" t="s">
        <v>100</v>
      </c>
      <c r="D3" s="35" t="s">
        <v>103</v>
      </c>
    </row>
    <row r="4" spans="1:30" ht="111.95" customHeight="1" x14ac:dyDescent="0.3">
      <c r="A4" s="36" t="s">
        <v>598</v>
      </c>
      <c r="B4" s="99">
        <v>1413</v>
      </c>
      <c r="C4" s="99">
        <v>3866903</v>
      </c>
      <c r="D4" s="171">
        <v>2737</v>
      </c>
      <c r="AD4" t="s">
        <v>208</v>
      </c>
    </row>
    <row r="5" spans="1:30" ht="111.95" customHeight="1" x14ac:dyDescent="0.3">
      <c r="A5" s="37" t="s">
        <v>599</v>
      </c>
      <c r="B5" s="193">
        <v>0.2</v>
      </c>
      <c r="C5" s="101">
        <v>2695</v>
      </c>
      <c r="D5" s="171">
        <v>15853</v>
      </c>
    </row>
    <row r="6" spans="1:30" ht="111.95" customHeight="1" x14ac:dyDescent="0.3">
      <c r="A6" s="17"/>
      <c r="B6" s="18"/>
      <c r="C6" s="18"/>
      <c r="D6" s="18"/>
    </row>
    <row r="7" spans="1:30" ht="165.75" customHeight="1" x14ac:dyDescent="0.3">
      <c r="A7" s="284" t="s">
        <v>564</v>
      </c>
      <c r="B7" s="284"/>
      <c r="C7" s="284"/>
      <c r="D7" s="284"/>
    </row>
    <row r="8" spans="1:30" ht="39.950000000000003" customHeight="1" x14ac:dyDescent="0.3">
      <c r="A8" s="260" t="s">
        <v>82</v>
      </c>
      <c r="B8" s="260"/>
      <c r="C8" s="260"/>
      <c r="D8" s="260"/>
    </row>
    <row r="9" spans="1:30" ht="97.5" customHeight="1" x14ac:dyDescent="0.3">
      <c r="A9" s="35" t="s">
        <v>101</v>
      </c>
      <c r="B9" s="35" t="s">
        <v>102</v>
      </c>
      <c r="C9" s="35" t="s">
        <v>100</v>
      </c>
      <c r="D9" s="35" t="s">
        <v>103</v>
      </c>
    </row>
    <row r="10" spans="1:30" ht="111.95" customHeight="1" x14ac:dyDescent="0.3">
      <c r="A10" s="37" t="s">
        <v>104</v>
      </c>
      <c r="B10" s="101">
        <v>382</v>
      </c>
      <c r="C10" s="101">
        <v>898325</v>
      </c>
      <c r="D10" s="171">
        <v>2349</v>
      </c>
    </row>
    <row r="11" spans="1:30" ht="111.95" customHeight="1" x14ac:dyDescent="0.3">
      <c r="A11" s="17"/>
      <c r="B11" s="18"/>
      <c r="C11" s="18"/>
      <c r="D11" s="18"/>
    </row>
    <row r="12" spans="1:30" ht="111.95" customHeight="1" x14ac:dyDescent="0.3">
      <c r="A12" s="17"/>
      <c r="B12" s="18"/>
      <c r="C12" s="18"/>
      <c r="D12" s="18"/>
    </row>
    <row r="13" spans="1:30" ht="111.95" customHeight="1" x14ac:dyDescent="0.3">
      <c r="A13" s="17"/>
      <c r="B13" s="18"/>
      <c r="C13" s="18"/>
      <c r="D13" s="18"/>
    </row>
    <row r="14" spans="1:30" ht="111.95" customHeight="1" x14ac:dyDescent="0.3">
      <c r="A14" s="17"/>
      <c r="B14" s="18"/>
      <c r="C14" s="18"/>
      <c r="D14" s="18"/>
    </row>
    <row r="15" spans="1:30" ht="111.95" customHeight="1" x14ac:dyDescent="0.3">
      <c r="A15" s="17"/>
      <c r="B15" s="18"/>
      <c r="C15" s="18"/>
      <c r="D15" s="18"/>
    </row>
    <row r="16" spans="1:30" ht="111.95" customHeight="1" x14ac:dyDescent="0.3">
      <c r="A16" s="17"/>
      <c r="B16" s="19"/>
      <c r="C16" s="19"/>
      <c r="D16" s="19"/>
    </row>
  </sheetData>
  <mergeCells count="4">
    <mergeCell ref="A7:D7"/>
    <mergeCell ref="A8:D8"/>
    <mergeCell ref="A1:D1"/>
    <mergeCell ref="A2:D2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20" pageOrder="overThenDown" orientation="portrait" useFirstPageNumber="1" r:id="rId1"/>
  <headerFooter>
    <oddFooter>&amp;C&amp;30&amp;P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FF00"/>
  </sheetPr>
  <dimension ref="A1:I16"/>
  <sheetViews>
    <sheetView view="pageBreakPreview" zoomScale="40" zoomScaleSheetLayoutView="4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G14" sqref="G14"/>
    </sheetView>
  </sheetViews>
  <sheetFormatPr defaultRowHeight="19.5" x14ac:dyDescent="0.3"/>
  <cols>
    <col min="1" max="1" width="17.5" style="1" customWidth="1"/>
    <col min="2" max="2" width="15.625" style="1" customWidth="1"/>
    <col min="3" max="3" width="26.625" style="2" customWidth="1"/>
    <col min="4" max="4" width="32.625" style="2" customWidth="1"/>
    <col min="5" max="5" width="20.625" style="2" customWidth="1"/>
    <col min="6" max="6" width="15.625" style="2" customWidth="1"/>
    <col min="7" max="7" width="26.625" style="2" customWidth="1"/>
    <col min="8" max="8" width="32.625" style="2" customWidth="1"/>
    <col min="9" max="9" width="20.625" style="2" customWidth="1"/>
  </cols>
  <sheetData>
    <row r="1" spans="1:9" ht="165.75" customHeight="1" x14ac:dyDescent="0.3">
      <c r="A1" s="284" t="s">
        <v>565</v>
      </c>
      <c r="B1" s="284"/>
      <c r="C1" s="284"/>
      <c r="D1" s="284"/>
      <c r="E1" s="284"/>
      <c r="F1" s="284"/>
      <c r="G1" s="284"/>
      <c r="H1" s="284"/>
      <c r="I1" s="284"/>
    </row>
    <row r="2" spans="1:9" ht="39.950000000000003" customHeight="1" x14ac:dyDescent="0.3">
      <c r="A2" s="260" t="s">
        <v>82</v>
      </c>
      <c r="B2" s="260"/>
      <c r="C2" s="260"/>
      <c r="D2" s="260"/>
      <c r="E2" s="260"/>
      <c r="F2" s="260"/>
      <c r="G2" s="260"/>
      <c r="H2" s="260"/>
      <c r="I2" s="260"/>
    </row>
    <row r="3" spans="1:9" ht="97.5" customHeight="1" x14ac:dyDescent="0.3">
      <c r="A3" s="259" t="s">
        <v>18</v>
      </c>
      <c r="B3" s="259" t="s">
        <v>105</v>
      </c>
      <c r="C3" s="259"/>
      <c r="D3" s="259"/>
      <c r="E3" s="259"/>
      <c r="F3" s="259" t="s">
        <v>106</v>
      </c>
      <c r="G3" s="259"/>
      <c r="H3" s="259"/>
      <c r="I3" s="259"/>
    </row>
    <row r="4" spans="1:9" ht="111.95" customHeight="1" x14ac:dyDescent="0.3">
      <c r="A4" s="259"/>
      <c r="B4" s="155" t="s">
        <v>107</v>
      </c>
      <c r="C4" s="155" t="s">
        <v>15</v>
      </c>
      <c r="D4" s="155" t="s">
        <v>90</v>
      </c>
      <c r="E4" s="155" t="s">
        <v>91</v>
      </c>
      <c r="F4" s="155" t="s">
        <v>107</v>
      </c>
      <c r="G4" s="155" t="s">
        <v>15</v>
      </c>
      <c r="H4" s="155" t="s">
        <v>90</v>
      </c>
      <c r="I4" s="155" t="s">
        <v>91</v>
      </c>
    </row>
    <row r="5" spans="1:9" ht="111.95" customHeight="1" x14ac:dyDescent="0.3">
      <c r="A5" s="160" t="s">
        <v>59</v>
      </c>
      <c r="B5" s="161">
        <v>8</v>
      </c>
      <c r="C5" s="162">
        <v>2042</v>
      </c>
      <c r="D5" s="162">
        <v>2131504</v>
      </c>
      <c r="E5" s="123">
        <f>IF(C5=0,0,((D5/C5)))</f>
        <v>1043.8315377081292</v>
      </c>
      <c r="F5" s="163">
        <v>30</v>
      </c>
      <c r="G5" s="162">
        <v>1</v>
      </c>
      <c r="H5" s="162">
        <v>7378</v>
      </c>
      <c r="I5" s="123">
        <v>5465</v>
      </c>
    </row>
    <row r="6" spans="1:9" ht="111.95" customHeight="1" x14ac:dyDescent="0.3">
      <c r="A6" s="5" t="s">
        <v>60</v>
      </c>
      <c r="B6" s="164">
        <v>17</v>
      </c>
      <c r="C6" s="123">
        <v>907</v>
      </c>
      <c r="D6" s="123">
        <v>2609128</v>
      </c>
      <c r="E6" s="123">
        <f t="shared" ref="E6:E16" si="0">IF(C6=0,0,((D6/C6)))</f>
        <v>2876.657111356119</v>
      </c>
      <c r="F6" s="165">
        <v>14</v>
      </c>
      <c r="G6" s="123">
        <v>1</v>
      </c>
      <c r="H6" s="123">
        <v>2695</v>
      </c>
      <c r="I6" s="123">
        <v>15853</v>
      </c>
    </row>
    <row r="7" spans="1:9" ht="111.95" customHeight="1" x14ac:dyDescent="0.3">
      <c r="A7" s="5" t="s">
        <v>61</v>
      </c>
      <c r="B7" s="164">
        <v>2</v>
      </c>
      <c r="C7" s="123">
        <v>1413</v>
      </c>
      <c r="D7" s="123">
        <v>3866903</v>
      </c>
      <c r="E7" s="123">
        <f t="shared" si="0"/>
        <v>2736.6617126680821</v>
      </c>
      <c r="F7" s="165">
        <v>12</v>
      </c>
      <c r="G7" s="123">
        <v>13</v>
      </c>
      <c r="H7" s="123">
        <v>36912</v>
      </c>
      <c r="I7" s="123">
        <f t="shared" ref="I7:I16" si="1">IF(G7=0,0,((H7/G7)))</f>
        <v>2839.3846153846152</v>
      </c>
    </row>
    <row r="8" spans="1:9" ht="111.95" customHeight="1" x14ac:dyDescent="0.3">
      <c r="A8" s="5" t="s">
        <v>62</v>
      </c>
      <c r="B8" s="164">
        <v>2</v>
      </c>
      <c r="C8" s="123">
        <v>329</v>
      </c>
      <c r="D8" s="123">
        <v>1252325</v>
      </c>
      <c r="E8" s="123">
        <f t="shared" si="0"/>
        <v>3806.4589665653493</v>
      </c>
      <c r="F8" s="165">
        <v>15</v>
      </c>
      <c r="G8" s="123">
        <v>5</v>
      </c>
      <c r="H8" s="123">
        <v>23120</v>
      </c>
      <c r="I8" s="123">
        <f t="shared" si="1"/>
        <v>4624</v>
      </c>
    </row>
    <row r="9" spans="1:9" ht="111.95" customHeight="1" x14ac:dyDescent="0.3">
      <c r="A9" s="5" t="s">
        <v>63</v>
      </c>
      <c r="B9" s="164">
        <v>4</v>
      </c>
      <c r="C9" s="123">
        <v>82</v>
      </c>
      <c r="D9" s="123">
        <v>296249</v>
      </c>
      <c r="E9" s="123">
        <f t="shared" si="0"/>
        <v>3612.7926829268295</v>
      </c>
      <c r="F9" s="165">
        <v>22</v>
      </c>
      <c r="G9" s="123">
        <v>1</v>
      </c>
      <c r="H9" s="123">
        <v>2935</v>
      </c>
      <c r="I9" s="123">
        <f t="shared" si="1"/>
        <v>2935</v>
      </c>
    </row>
    <row r="10" spans="1:9" ht="111.95" customHeight="1" x14ac:dyDescent="0.3">
      <c r="A10" s="5" t="s">
        <v>64</v>
      </c>
      <c r="B10" s="164">
        <v>24</v>
      </c>
      <c r="C10" s="123">
        <v>111</v>
      </c>
      <c r="D10" s="123">
        <v>551589</v>
      </c>
      <c r="E10" s="123">
        <f t="shared" si="0"/>
        <v>4969.27027027027</v>
      </c>
      <c r="F10" s="165">
        <v>16</v>
      </c>
      <c r="G10" s="123">
        <v>9</v>
      </c>
      <c r="H10" s="123">
        <v>29930</v>
      </c>
      <c r="I10" s="123">
        <f t="shared" si="1"/>
        <v>3325.5555555555557</v>
      </c>
    </row>
    <row r="11" spans="1:9" ht="111.95" customHeight="1" x14ac:dyDescent="0.3">
      <c r="A11" s="5" t="s">
        <v>65</v>
      </c>
      <c r="B11" s="164">
        <v>13</v>
      </c>
      <c r="C11" s="123">
        <v>1053</v>
      </c>
      <c r="D11" s="123">
        <v>2413082</v>
      </c>
      <c r="E11" s="123">
        <f t="shared" si="0"/>
        <v>2291.6258309591644</v>
      </c>
      <c r="F11" s="165">
        <v>15</v>
      </c>
      <c r="G11" s="123">
        <v>3</v>
      </c>
      <c r="H11" s="123">
        <v>26135</v>
      </c>
      <c r="I11" s="123">
        <f t="shared" si="1"/>
        <v>8711.6666666666661</v>
      </c>
    </row>
    <row r="12" spans="1:9" ht="111.95" customHeight="1" x14ac:dyDescent="0.3">
      <c r="A12" s="5" t="s">
        <v>66</v>
      </c>
      <c r="B12" s="164">
        <v>19</v>
      </c>
      <c r="C12" s="123">
        <v>772</v>
      </c>
      <c r="D12" s="123">
        <v>2476145</v>
      </c>
      <c r="E12" s="123">
        <f t="shared" si="0"/>
        <v>3207.4417098445597</v>
      </c>
      <c r="F12" s="165">
        <v>29</v>
      </c>
      <c r="G12" s="123">
        <v>2</v>
      </c>
      <c r="H12" s="123">
        <v>13192</v>
      </c>
      <c r="I12" s="123">
        <f t="shared" si="1"/>
        <v>6596</v>
      </c>
    </row>
    <row r="13" spans="1:9" ht="111.95" customHeight="1" x14ac:dyDescent="0.3">
      <c r="A13" s="5" t="s">
        <v>67</v>
      </c>
      <c r="B13" s="164">
        <v>22</v>
      </c>
      <c r="C13" s="123">
        <v>827</v>
      </c>
      <c r="D13" s="123">
        <v>2887174</v>
      </c>
      <c r="E13" s="123">
        <f t="shared" si="0"/>
        <v>3491.1414752116084</v>
      </c>
      <c r="F13" s="165">
        <v>2</v>
      </c>
      <c r="G13" s="123">
        <v>6</v>
      </c>
      <c r="H13" s="123">
        <v>25642</v>
      </c>
      <c r="I13" s="123">
        <f t="shared" si="1"/>
        <v>4273.666666666667</v>
      </c>
    </row>
    <row r="14" spans="1:9" ht="111.95" customHeight="1" x14ac:dyDescent="0.3">
      <c r="A14" s="5" t="s">
        <v>68</v>
      </c>
      <c r="B14" s="164">
        <v>20</v>
      </c>
      <c r="C14" s="123">
        <v>1266</v>
      </c>
      <c r="D14" s="123">
        <v>3330024</v>
      </c>
      <c r="E14" s="123">
        <f t="shared" si="0"/>
        <v>2630.350710900474</v>
      </c>
      <c r="F14" s="165">
        <v>11</v>
      </c>
      <c r="G14" s="123">
        <v>61</v>
      </c>
      <c r="H14" s="123">
        <v>164454</v>
      </c>
      <c r="I14" s="123">
        <f t="shared" si="1"/>
        <v>2695.967213114754</v>
      </c>
    </row>
    <row r="15" spans="1:9" ht="111.95" customHeight="1" x14ac:dyDescent="0.3">
      <c r="A15" s="5" t="s">
        <v>69</v>
      </c>
      <c r="B15" s="164">
        <v>27</v>
      </c>
      <c r="C15" s="123">
        <v>1398</v>
      </c>
      <c r="D15" s="123">
        <v>2865374</v>
      </c>
      <c r="E15" s="123">
        <f t="shared" si="0"/>
        <v>2049.6237482117313</v>
      </c>
      <c r="F15" s="165">
        <v>10</v>
      </c>
      <c r="G15" s="123">
        <v>77</v>
      </c>
      <c r="H15" s="123">
        <v>302617</v>
      </c>
      <c r="I15" s="123">
        <f t="shared" si="1"/>
        <v>3930.090909090909</v>
      </c>
    </row>
    <row r="16" spans="1:9" ht="111.95" customHeight="1" x14ac:dyDescent="0.3">
      <c r="A16" s="6" t="s">
        <v>70</v>
      </c>
      <c r="B16" s="166">
        <v>9</v>
      </c>
      <c r="C16" s="167">
        <v>1034</v>
      </c>
      <c r="D16" s="167">
        <v>2562565</v>
      </c>
      <c r="E16" s="167">
        <f t="shared" si="0"/>
        <v>2478.3027079303674</v>
      </c>
      <c r="F16" s="168">
        <v>17</v>
      </c>
      <c r="G16" s="167">
        <v>68</v>
      </c>
      <c r="H16" s="167">
        <v>127476</v>
      </c>
      <c r="I16" s="167">
        <f t="shared" si="1"/>
        <v>1874.6470588235295</v>
      </c>
    </row>
  </sheetData>
  <mergeCells count="5">
    <mergeCell ref="A1:I1"/>
    <mergeCell ref="A2:I2"/>
    <mergeCell ref="A3:A4"/>
    <mergeCell ref="B3:E3"/>
    <mergeCell ref="F3:I3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21" pageOrder="overThenDown" orientation="portrait" useFirstPageNumber="1" r:id="rId1"/>
  <headerFooter>
    <oddFooter>&amp;C&amp;30&amp;P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FF00"/>
  </sheetPr>
  <dimension ref="A1:M18"/>
  <sheetViews>
    <sheetView view="pageBreakPreview" zoomScale="40" zoomScaleSheetLayoutView="4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8" sqref="K18"/>
    </sheetView>
  </sheetViews>
  <sheetFormatPr defaultRowHeight="19.5" x14ac:dyDescent="0.3"/>
  <cols>
    <col min="1" max="1" width="17.5" style="1" customWidth="1"/>
    <col min="2" max="2" width="24.625" style="2" customWidth="1"/>
    <col min="3" max="3" width="39.125" style="2" customWidth="1"/>
    <col min="4" max="4" width="24.625" style="2" customWidth="1"/>
    <col min="5" max="5" width="39.125" style="2" customWidth="1"/>
    <col min="6" max="6" width="24.625" style="2" customWidth="1"/>
    <col min="7" max="7" width="39.125" style="2" customWidth="1"/>
    <col min="8" max="8" width="27.5" style="2" customWidth="1"/>
    <col min="9" max="9" width="42.625" style="2" customWidth="1"/>
    <col min="10" max="10" width="27.5" style="2" customWidth="1"/>
    <col min="11" max="11" width="42.625" style="2" customWidth="1"/>
    <col min="12" max="12" width="27.5" style="2" customWidth="1"/>
    <col min="13" max="13" width="42.625" style="2" customWidth="1"/>
  </cols>
  <sheetData>
    <row r="1" spans="1:13" ht="165.75" customHeight="1" x14ac:dyDescent="0.3">
      <c r="A1" s="268" t="s">
        <v>566</v>
      </c>
      <c r="B1" s="268"/>
      <c r="C1" s="268"/>
      <c r="D1" s="268"/>
      <c r="E1" s="268"/>
      <c r="F1" s="268"/>
      <c r="G1" s="268"/>
      <c r="H1" s="269" t="s">
        <v>108</v>
      </c>
      <c r="I1" s="269"/>
      <c r="J1" s="269"/>
      <c r="K1" s="269"/>
      <c r="L1" s="269"/>
      <c r="M1" s="269"/>
    </row>
    <row r="2" spans="1:13" ht="39.950000000000003" customHeight="1" x14ac:dyDescent="0.3">
      <c r="A2" s="260" t="s">
        <v>73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ht="65.099999999999994" customHeight="1" x14ac:dyDescent="0.3">
      <c r="A3" s="265" t="s">
        <v>18</v>
      </c>
      <c r="B3" s="259" t="s">
        <v>1</v>
      </c>
      <c r="C3" s="259"/>
      <c r="D3" s="276" t="s">
        <v>112</v>
      </c>
      <c r="E3" s="277"/>
      <c r="F3" s="277"/>
      <c r="G3" s="277"/>
      <c r="H3" s="278" t="s">
        <v>111</v>
      </c>
      <c r="I3" s="279"/>
      <c r="J3" s="261" t="s">
        <v>9</v>
      </c>
      <c r="K3" s="261"/>
      <c r="L3" s="261" t="s">
        <v>12</v>
      </c>
      <c r="M3" s="261"/>
    </row>
    <row r="4" spans="1:13" ht="65.099999999999994" customHeight="1" x14ac:dyDescent="0.3">
      <c r="A4" s="266"/>
      <c r="B4" s="259"/>
      <c r="C4" s="259"/>
      <c r="D4" s="259" t="s">
        <v>3</v>
      </c>
      <c r="E4" s="259"/>
      <c r="F4" s="259" t="s">
        <v>4</v>
      </c>
      <c r="G4" s="259"/>
      <c r="H4" s="259" t="s">
        <v>7</v>
      </c>
      <c r="I4" s="259"/>
      <c r="J4" s="261"/>
      <c r="K4" s="261"/>
      <c r="L4" s="261"/>
      <c r="M4" s="261"/>
    </row>
    <row r="5" spans="1:13" ht="65.099999999999994" customHeight="1" x14ac:dyDescent="0.3">
      <c r="A5" s="267"/>
      <c r="B5" s="43" t="s">
        <v>15</v>
      </c>
      <c r="C5" s="43" t="s">
        <v>6</v>
      </c>
      <c r="D5" s="43" t="s">
        <v>15</v>
      </c>
      <c r="E5" s="43" t="s">
        <v>6</v>
      </c>
      <c r="F5" s="43" t="s">
        <v>15</v>
      </c>
      <c r="G5" s="43" t="s">
        <v>6</v>
      </c>
      <c r="H5" s="43" t="s">
        <v>5</v>
      </c>
      <c r="I5" s="43" t="s">
        <v>6</v>
      </c>
      <c r="J5" s="43" t="s">
        <v>15</v>
      </c>
      <c r="K5" s="43" t="s">
        <v>6</v>
      </c>
      <c r="L5" s="43" t="s">
        <v>15</v>
      </c>
      <c r="M5" s="43" t="s">
        <v>6</v>
      </c>
    </row>
    <row r="6" spans="1:13" ht="111.95" customHeight="1" x14ac:dyDescent="0.3">
      <c r="A6" s="5" t="s">
        <v>59</v>
      </c>
      <c r="B6" s="124">
        <v>73</v>
      </c>
      <c r="C6" s="124">
        <v>73501</v>
      </c>
      <c r="D6" s="124">
        <v>10</v>
      </c>
      <c r="E6" s="124">
        <v>48556</v>
      </c>
      <c r="F6" s="124">
        <v>42</v>
      </c>
      <c r="G6" s="124">
        <v>158975</v>
      </c>
      <c r="H6" s="124">
        <v>11</v>
      </c>
      <c r="I6" s="124">
        <v>81377</v>
      </c>
      <c r="J6" s="124">
        <v>2</v>
      </c>
      <c r="K6" s="124">
        <v>12454</v>
      </c>
      <c r="L6" s="124">
        <v>9</v>
      </c>
      <c r="M6" s="124">
        <v>26230</v>
      </c>
    </row>
    <row r="7" spans="1:13" ht="111.95" customHeight="1" x14ac:dyDescent="0.3">
      <c r="A7" s="5" t="s">
        <v>60</v>
      </c>
      <c r="B7" s="124">
        <v>63</v>
      </c>
      <c r="C7" s="124">
        <v>119260</v>
      </c>
      <c r="D7" s="124">
        <v>9</v>
      </c>
      <c r="E7" s="124">
        <v>50110</v>
      </c>
      <c r="F7" s="124">
        <v>82</v>
      </c>
      <c r="G7" s="124">
        <v>262871</v>
      </c>
      <c r="H7" s="124">
        <v>11</v>
      </c>
      <c r="I7" s="124">
        <v>58950</v>
      </c>
      <c r="J7" s="124">
        <v>2</v>
      </c>
      <c r="K7" s="124">
        <v>12468</v>
      </c>
      <c r="L7" s="124">
        <v>2</v>
      </c>
      <c r="M7" s="124">
        <v>170405</v>
      </c>
    </row>
    <row r="8" spans="1:13" ht="111.95" customHeight="1" x14ac:dyDescent="0.3">
      <c r="A8" s="5" t="s">
        <v>61</v>
      </c>
      <c r="B8" s="124">
        <v>43</v>
      </c>
      <c r="C8" s="124">
        <v>121105</v>
      </c>
      <c r="D8" s="124">
        <v>7</v>
      </c>
      <c r="E8" s="124">
        <v>44679</v>
      </c>
      <c r="F8" s="124">
        <v>47</v>
      </c>
      <c r="G8" s="124">
        <v>164319</v>
      </c>
      <c r="H8" s="124">
        <v>12</v>
      </c>
      <c r="I8" s="124">
        <v>34466</v>
      </c>
      <c r="J8" s="124">
        <v>3</v>
      </c>
      <c r="K8" s="124">
        <v>14782</v>
      </c>
      <c r="L8" s="124">
        <v>8</v>
      </c>
      <c r="M8" s="124">
        <v>17770</v>
      </c>
    </row>
    <row r="9" spans="1:13" ht="111.95" customHeight="1" x14ac:dyDescent="0.3">
      <c r="A9" s="5" t="s">
        <v>62</v>
      </c>
      <c r="B9" s="124">
        <v>14</v>
      </c>
      <c r="C9" s="124">
        <v>41384</v>
      </c>
      <c r="D9" s="124">
        <v>7</v>
      </c>
      <c r="E9" s="124">
        <v>40581</v>
      </c>
      <c r="F9" s="124">
        <v>25</v>
      </c>
      <c r="G9" s="124">
        <v>94330</v>
      </c>
      <c r="H9" s="124">
        <v>11</v>
      </c>
      <c r="I9" s="124">
        <v>65074</v>
      </c>
      <c r="J9" s="124">
        <v>3</v>
      </c>
      <c r="K9" s="124">
        <v>13245</v>
      </c>
      <c r="L9" s="124">
        <v>9</v>
      </c>
      <c r="M9" s="124">
        <v>22663</v>
      </c>
    </row>
    <row r="10" spans="1:13" ht="111.95" customHeight="1" x14ac:dyDescent="0.3">
      <c r="A10" s="5" t="s">
        <v>63</v>
      </c>
      <c r="B10" s="124">
        <v>0</v>
      </c>
      <c r="C10" s="124">
        <v>0</v>
      </c>
      <c r="D10" s="124">
        <v>5</v>
      </c>
      <c r="E10" s="124">
        <v>23673</v>
      </c>
      <c r="F10" s="124">
        <v>23</v>
      </c>
      <c r="G10" s="124">
        <v>61048</v>
      </c>
      <c r="H10" s="124">
        <v>0</v>
      </c>
      <c r="I10" s="124">
        <v>0</v>
      </c>
      <c r="J10" s="124">
        <v>2</v>
      </c>
      <c r="K10" s="124">
        <v>10210</v>
      </c>
      <c r="L10" s="124">
        <v>20</v>
      </c>
      <c r="M10" s="124">
        <v>36685</v>
      </c>
    </row>
    <row r="11" spans="1:13" ht="111.95" customHeight="1" x14ac:dyDescent="0.3">
      <c r="A11" s="5" t="s">
        <v>64</v>
      </c>
      <c r="B11" s="124">
        <v>0</v>
      </c>
      <c r="C11" s="124">
        <v>0</v>
      </c>
      <c r="D11" s="124">
        <v>18</v>
      </c>
      <c r="E11" s="124">
        <v>64784</v>
      </c>
      <c r="F11" s="124">
        <v>31</v>
      </c>
      <c r="G11" s="124">
        <v>130116</v>
      </c>
      <c r="H11" s="124">
        <v>0</v>
      </c>
      <c r="I11" s="124">
        <v>0</v>
      </c>
      <c r="J11" s="124">
        <v>3</v>
      </c>
      <c r="K11" s="124">
        <v>13850</v>
      </c>
      <c r="L11" s="124">
        <v>11</v>
      </c>
      <c r="M11" s="124">
        <v>353713</v>
      </c>
    </row>
    <row r="12" spans="1:13" ht="111.95" customHeight="1" x14ac:dyDescent="0.3">
      <c r="A12" s="5" t="s">
        <v>65</v>
      </c>
      <c r="B12" s="124">
        <v>48</v>
      </c>
      <c r="C12" s="124">
        <v>64428</v>
      </c>
      <c r="D12" s="124">
        <v>5</v>
      </c>
      <c r="E12" s="124">
        <v>28530</v>
      </c>
      <c r="F12" s="124">
        <v>63</v>
      </c>
      <c r="G12" s="124">
        <v>433250</v>
      </c>
      <c r="H12" s="124">
        <v>9</v>
      </c>
      <c r="I12" s="124">
        <v>41490</v>
      </c>
      <c r="J12" s="124">
        <v>3</v>
      </c>
      <c r="K12" s="124">
        <v>21966</v>
      </c>
      <c r="L12" s="124">
        <v>14</v>
      </c>
      <c r="M12" s="124">
        <v>116731</v>
      </c>
    </row>
    <row r="13" spans="1:13" ht="111.95" customHeight="1" x14ac:dyDescent="0.3">
      <c r="A13" s="5" t="s">
        <v>66</v>
      </c>
      <c r="B13" s="124">
        <v>34</v>
      </c>
      <c r="C13" s="124">
        <v>71547</v>
      </c>
      <c r="D13" s="124">
        <v>4</v>
      </c>
      <c r="E13" s="124">
        <v>19543</v>
      </c>
      <c r="F13" s="124">
        <v>60</v>
      </c>
      <c r="G13" s="124">
        <v>535053</v>
      </c>
      <c r="H13" s="124">
        <v>27</v>
      </c>
      <c r="I13" s="124">
        <v>201417</v>
      </c>
      <c r="J13" s="124">
        <v>2</v>
      </c>
      <c r="K13" s="124">
        <v>19767</v>
      </c>
      <c r="L13" s="124">
        <v>13</v>
      </c>
      <c r="M13" s="124">
        <v>52003</v>
      </c>
    </row>
    <row r="14" spans="1:13" ht="111.95" customHeight="1" x14ac:dyDescent="0.3">
      <c r="A14" s="5" t="s">
        <v>67</v>
      </c>
      <c r="B14" s="124">
        <v>38</v>
      </c>
      <c r="C14" s="124">
        <v>105963</v>
      </c>
      <c r="D14" s="124">
        <v>5</v>
      </c>
      <c r="E14" s="124">
        <v>26288</v>
      </c>
      <c r="F14" s="124">
        <v>131</v>
      </c>
      <c r="G14" s="124">
        <v>672951</v>
      </c>
      <c r="H14" s="124">
        <v>23</v>
      </c>
      <c r="I14" s="124">
        <v>62600</v>
      </c>
      <c r="J14" s="124">
        <v>2</v>
      </c>
      <c r="K14" s="124">
        <v>11078</v>
      </c>
      <c r="L14" s="124">
        <v>21</v>
      </c>
      <c r="M14" s="124">
        <v>66390</v>
      </c>
    </row>
    <row r="15" spans="1:13" ht="111.95" customHeight="1" x14ac:dyDescent="0.3">
      <c r="A15" s="5" t="s">
        <v>68</v>
      </c>
      <c r="B15" s="124">
        <v>63</v>
      </c>
      <c r="C15" s="124">
        <v>119151</v>
      </c>
      <c r="D15" s="124">
        <v>17</v>
      </c>
      <c r="E15" s="124">
        <v>71726</v>
      </c>
      <c r="F15" s="124">
        <v>134</v>
      </c>
      <c r="G15" s="124">
        <v>385686</v>
      </c>
      <c r="H15" s="124">
        <v>28</v>
      </c>
      <c r="I15" s="124">
        <v>120421</v>
      </c>
      <c r="J15" s="124">
        <v>3</v>
      </c>
      <c r="K15" s="124">
        <v>16492</v>
      </c>
      <c r="L15" s="124">
        <v>23</v>
      </c>
      <c r="M15" s="124">
        <v>78691</v>
      </c>
    </row>
    <row r="16" spans="1:13" ht="111.95" customHeight="1" x14ac:dyDescent="0.3">
      <c r="A16" s="5" t="s">
        <v>69</v>
      </c>
      <c r="B16" s="124">
        <v>65</v>
      </c>
      <c r="C16" s="124">
        <v>152513</v>
      </c>
      <c r="D16" s="124">
        <v>68</v>
      </c>
      <c r="E16" s="124">
        <v>276568</v>
      </c>
      <c r="F16" s="124">
        <v>70</v>
      </c>
      <c r="G16" s="124">
        <v>214298</v>
      </c>
      <c r="H16" s="124">
        <v>30</v>
      </c>
      <c r="I16" s="124">
        <v>71664</v>
      </c>
      <c r="J16" s="124">
        <v>4</v>
      </c>
      <c r="K16" s="124">
        <v>18715</v>
      </c>
      <c r="L16" s="124">
        <v>19</v>
      </c>
      <c r="M16" s="124">
        <v>54496</v>
      </c>
    </row>
    <row r="17" spans="1:13" ht="111.95" customHeight="1" x14ac:dyDescent="0.3">
      <c r="A17" s="5" t="s">
        <v>70</v>
      </c>
      <c r="B17" s="124">
        <v>72</v>
      </c>
      <c r="C17" s="124">
        <v>114812</v>
      </c>
      <c r="D17" s="124">
        <v>13</v>
      </c>
      <c r="E17" s="124">
        <v>46370</v>
      </c>
      <c r="F17" s="124">
        <v>51</v>
      </c>
      <c r="G17" s="124">
        <v>169307</v>
      </c>
      <c r="H17" s="124">
        <v>34</v>
      </c>
      <c r="I17" s="124">
        <v>91074</v>
      </c>
      <c r="J17" s="124">
        <v>4</v>
      </c>
      <c r="K17" s="124">
        <v>15390</v>
      </c>
      <c r="L17" s="124">
        <v>23</v>
      </c>
      <c r="M17" s="124">
        <v>37469</v>
      </c>
    </row>
    <row r="18" spans="1:13" ht="111.95" customHeight="1" x14ac:dyDescent="0.3">
      <c r="A18" s="23" t="s">
        <v>109</v>
      </c>
      <c r="B18" s="117">
        <f>AVERAGE(B6:B17)</f>
        <v>42.75</v>
      </c>
      <c r="C18" s="117">
        <f t="shared" ref="C18:M18" si="0">AVERAGE(C6:C17)</f>
        <v>81972</v>
      </c>
      <c r="D18" s="117">
        <f t="shared" si="0"/>
        <v>14</v>
      </c>
      <c r="E18" s="117">
        <f t="shared" si="0"/>
        <v>61784</v>
      </c>
      <c r="F18" s="117">
        <f t="shared" si="0"/>
        <v>63.25</v>
      </c>
      <c r="G18" s="117">
        <f t="shared" si="0"/>
        <v>273517</v>
      </c>
      <c r="H18" s="117">
        <f t="shared" si="0"/>
        <v>16.333333333333332</v>
      </c>
      <c r="I18" s="117">
        <f t="shared" si="0"/>
        <v>69044.416666666672</v>
      </c>
      <c r="J18" s="117">
        <f t="shared" si="0"/>
        <v>2.75</v>
      </c>
      <c r="K18" s="117">
        <f t="shared" si="0"/>
        <v>15034.75</v>
      </c>
      <c r="L18" s="117">
        <f t="shared" si="0"/>
        <v>14.333333333333334</v>
      </c>
      <c r="M18" s="117">
        <f t="shared" si="0"/>
        <v>86103.833333333328</v>
      </c>
    </row>
  </sheetData>
  <mergeCells count="12">
    <mergeCell ref="H1:M1"/>
    <mergeCell ref="A1:G1"/>
    <mergeCell ref="L3:M4"/>
    <mergeCell ref="D4:E4"/>
    <mergeCell ref="F4:G4"/>
    <mergeCell ref="H4:I4"/>
    <mergeCell ref="D3:G3"/>
    <mergeCell ref="H3:I3"/>
    <mergeCell ref="A2:M2"/>
    <mergeCell ref="A3:A5"/>
    <mergeCell ref="B3:C4"/>
    <mergeCell ref="J3:K4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22" pageOrder="overThenDown" orientation="portrait" useFirstPageNumber="1" r:id="rId1"/>
  <headerFooter>
    <oddFooter>&amp;C&amp;30&amp;P</oddFooter>
  </headerFooter>
  <colBreaks count="1" manualBreakCount="1">
    <brk id="7" max="1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FF00"/>
  </sheetPr>
  <dimension ref="A1:AB23"/>
  <sheetViews>
    <sheetView view="pageBreakPreview" zoomScale="40" zoomScaleSheetLayoutView="40" workbookViewId="0">
      <pane xSplit="1" ySplit="4" topLeftCell="B5" activePane="bottomRight" state="frozen"/>
      <selection activeCell="I8" sqref="I8"/>
      <selection pane="topRight" activeCell="I8" sqref="I8"/>
      <selection pane="bottomLeft" activeCell="I8" sqref="I8"/>
      <selection pane="bottomRight" activeCell="M6" sqref="M6"/>
    </sheetView>
  </sheetViews>
  <sheetFormatPr defaultRowHeight="37.5" x14ac:dyDescent="0.3"/>
  <cols>
    <col min="1" max="1" width="17.5" style="1" customWidth="1"/>
    <col min="2" max="2" width="18.125" style="2" customWidth="1"/>
    <col min="3" max="3" width="28.625" style="2" customWidth="1"/>
    <col min="4" max="4" width="16.875" style="2" customWidth="1"/>
    <col min="5" max="5" width="18.125" style="2" customWidth="1"/>
    <col min="6" max="6" width="28.625" style="2" customWidth="1"/>
    <col min="7" max="7" width="16.875" style="2" customWidth="1"/>
    <col min="8" max="8" width="18.125" style="2" customWidth="1"/>
    <col min="9" max="9" width="28.625" style="2" customWidth="1"/>
    <col min="10" max="10" width="16.875" style="2" customWidth="1"/>
    <col min="11" max="11" width="15.5" style="2" customWidth="1"/>
    <col min="12" max="12" width="20.375" style="2" customWidth="1"/>
    <col min="13" max="13" width="17.25" style="2" customWidth="1"/>
    <col min="14" max="14" width="15.5" style="2" customWidth="1"/>
    <col min="15" max="15" width="20.375" style="2" customWidth="1"/>
    <col min="16" max="16" width="17.25" style="2" customWidth="1"/>
    <col min="17" max="17" width="15.5" style="2" customWidth="1"/>
    <col min="18" max="18" width="20.375" style="2" customWidth="1"/>
    <col min="19" max="19" width="17.25" style="2" customWidth="1"/>
    <col min="20" max="20" width="15.5" style="2" customWidth="1"/>
    <col min="21" max="21" width="20.375" style="2" customWidth="1"/>
    <col min="22" max="22" width="17.25" style="2" customWidth="1"/>
    <col min="24" max="24" width="18" style="230" bestFit="1" customWidth="1"/>
    <col min="25" max="25" width="31.25" style="230" customWidth="1"/>
    <col min="26" max="26" width="17.125" style="230" customWidth="1"/>
    <col min="27" max="27" width="9" style="230"/>
    <col min="28" max="28" width="17.625" style="230" bestFit="1" customWidth="1"/>
  </cols>
  <sheetData>
    <row r="1" spans="1:28" ht="165.75" customHeight="1" x14ac:dyDescent="0.3">
      <c r="A1" s="268" t="s">
        <v>606</v>
      </c>
      <c r="B1" s="268"/>
      <c r="C1" s="268"/>
      <c r="D1" s="268"/>
      <c r="E1" s="268"/>
      <c r="F1" s="268"/>
      <c r="G1" s="268"/>
      <c r="H1" s="268"/>
      <c r="I1" s="268"/>
      <c r="J1" s="268"/>
      <c r="K1" s="269" t="s">
        <v>607</v>
      </c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34"/>
      <c r="X1" s="234"/>
      <c r="Y1" s="234"/>
      <c r="Z1" s="234"/>
      <c r="AA1" s="234"/>
      <c r="AB1" s="234"/>
    </row>
    <row r="2" spans="1:28" ht="39.950000000000003" customHeight="1" x14ac:dyDescent="0.3">
      <c r="A2" s="260" t="s">
        <v>608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34"/>
      <c r="X2" s="234"/>
      <c r="Y2" s="234"/>
      <c r="Z2" s="234"/>
      <c r="AA2" s="234"/>
      <c r="AB2" s="234"/>
    </row>
    <row r="3" spans="1:28" ht="97.5" customHeight="1" x14ac:dyDescent="0.3">
      <c r="A3" s="265" t="s">
        <v>609</v>
      </c>
      <c r="B3" s="259" t="s">
        <v>0</v>
      </c>
      <c r="C3" s="259"/>
      <c r="D3" s="259"/>
      <c r="E3" s="262" t="s">
        <v>610</v>
      </c>
      <c r="F3" s="263"/>
      <c r="G3" s="263"/>
      <c r="H3" s="262" t="s">
        <v>611</v>
      </c>
      <c r="I3" s="263"/>
      <c r="J3" s="264"/>
      <c r="K3" s="262" t="s">
        <v>612</v>
      </c>
      <c r="L3" s="263"/>
      <c r="M3" s="263"/>
      <c r="N3" s="262" t="s">
        <v>613</v>
      </c>
      <c r="O3" s="263"/>
      <c r="P3" s="263"/>
      <c r="Q3" s="262" t="s">
        <v>614</v>
      </c>
      <c r="R3" s="263"/>
      <c r="S3" s="263"/>
      <c r="T3" s="262" t="s">
        <v>615</v>
      </c>
      <c r="U3" s="263"/>
      <c r="V3" s="264"/>
      <c r="W3" s="234"/>
      <c r="X3" s="234"/>
      <c r="Y3" s="234"/>
      <c r="Z3" s="234"/>
      <c r="AA3" s="234"/>
      <c r="AB3" s="234"/>
    </row>
    <row r="4" spans="1:28" ht="97.5" customHeight="1" x14ac:dyDescent="0.3">
      <c r="A4" s="267"/>
      <c r="B4" s="235" t="s">
        <v>5</v>
      </c>
      <c r="C4" s="235" t="s">
        <v>6</v>
      </c>
      <c r="D4" s="235" t="s">
        <v>616</v>
      </c>
      <c r="E4" s="235" t="s">
        <v>5</v>
      </c>
      <c r="F4" s="235" t="s">
        <v>6</v>
      </c>
      <c r="G4" s="235" t="s">
        <v>616</v>
      </c>
      <c r="H4" s="235" t="s">
        <v>5</v>
      </c>
      <c r="I4" s="235" t="s">
        <v>6</v>
      </c>
      <c r="J4" s="235" t="s">
        <v>616</v>
      </c>
      <c r="K4" s="235" t="s">
        <v>5</v>
      </c>
      <c r="L4" s="235" t="s">
        <v>6</v>
      </c>
      <c r="M4" s="235" t="s">
        <v>616</v>
      </c>
      <c r="N4" s="235" t="s">
        <v>5</v>
      </c>
      <c r="O4" s="235" t="s">
        <v>6</v>
      </c>
      <c r="P4" s="235" t="s">
        <v>616</v>
      </c>
      <c r="Q4" s="235" t="s">
        <v>5</v>
      </c>
      <c r="R4" s="235" t="s">
        <v>6</v>
      </c>
      <c r="S4" s="235" t="s">
        <v>616</v>
      </c>
      <c r="T4" s="235" t="s">
        <v>5</v>
      </c>
      <c r="U4" s="235" t="s">
        <v>6</v>
      </c>
      <c r="V4" s="235" t="s">
        <v>616</v>
      </c>
      <c r="W4" s="234"/>
      <c r="X4" s="234"/>
      <c r="Y4" s="234"/>
      <c r="Z4" s="234"/>
      <c r="AA4" s="234"/>
      <c r="AB4" s="234"/>
    </row>
    <row r="5" spans="1:28" ht="111.95" customHeight="1" x14ac:dyDescent="0.3">
      <c r="A5" s="238" t="s">
        <v>617</v>
      </c>
      <c r="B5" s="239">
        <v>3564</v>
      </c>
      <c r="C5" s="239">
        <v>1621.8219999999999</v>
      </c>
      <c r="D5" s="239">
        <v>455</v>
      </c>
      <c r="E5" s="239">
        <v>6</v>
      </c>
      <c r="F5" s="239">
        <v>3.101</v>
      </c>
      <c r="G5" s="239">
        <v>516</v>
      </c>
      <c r="H5" s="239">
        <v>0</v>
      </c>
      <c r="I5" s="239">
        <v>0</v>
      </c>
      <c r="J5" s="239"/>
      <c r="K5" s="239">
        <v>0</v>
      </c>
      <c r="L5" s="239">
        <v>0</v>
      </c>
      <c r="M5" s="239"/>
      <c r="N5" s="239">
        <v>19</v>
      </c>
      <c r="O5" s="239">
        <v>10.64</v>
      </c>
      <c r="P5" s="239">
        <v>560</v>
      </c>
      <c r="Q5" s="239">
        <v>1</v>
      </c>
      <c r="R5" s="239">
        <v>4.72</v>
      </c>
      <c r="S5" s="239">
        <v>4720</v>
      </c>
      <c r="T5" s="239">
        <v>3538</v>
      </c>
      <c r="U5" s="239">
        <v>1603.3610000000001</v>
      </c>
      <c r="V5" s="239">
        <v>453</v>
      </c>
      <c r="W5" s="234"/>
      <c r="X5" s="237">
        <v>3564</v>
      </c>
      <c r="Y5" s="237">
        <v>1621.8220000000001</v>
      </c>
      <c r="Z5" s="237">
        <v>3564</v>
      </c>
      <c r="AA5" s="234"/>
      <c r="AB5" s="237">
        <v>1621.8219999999999</v>
      </c>
    </row>
    <row r="6" spans="1:28" ht="111.95" customHeight="1" x14ac:dyDescent="0.3">
      <c r="A6" s="238" t="s">
        <v>618</v>
      </c>
      <c r="B6" s="239">
        <v>77</v>
      </c>
      <c r="C6" s="239">
        <v>60.58</v>
      </c>
      <c r="D6" s="239">
        <v>786</v>
      </c>
      <c r="E6" s="239">
        <v>62</v>
      </c>
      <c r="F6" s="239">
        <v>50.212000000000003</v>
      </c>
      <c r="G6" s="239">
        <v>809</v>
      </c>
      <c r="H6" s="239">
        <v>0</v>
      </c>
      <c r="I6" s="239">
        <v>0</v>
      </c>
      <c r="J6" s="239"/>
      <c r="K6" s="239">
        <v>0</v>
      </c>
      <c r="L6" s="239">
        <v>0</v>
      </c>
      <c r="M6" s="239"/>
      <c r="N6" s="239">
        <v>0</v>
      </c>
      <c r="O6" s="239">
        <v>0</v>
      </c>
      <c r="P6" s="239"/>
      <c r="Q6" s="239">
        <v>0</v>
      </c>
      <c r="R6" s="239">
        <v>0</v>
      </c>
      <c r="S6" s="239"/>
      <c r="T6" s="239">
        <v>15</v>
      </c>
      <c r="U6" s="239">
        <v>10.368</v>
      </c>
      <c r="V6" s="239">
        <v>691</v>
      </c>
      <c r="W6" s="234"/>
      <c r="X6" s="237">
        <v>77</v>
      </c>
      <c r="Y6" s="237">
        <v>60.580000000000005</v>
      </c>
      <c r="Z6" s="237">
        <v>77</v>
      </c>
      <c r="AA6" s="234"/>
      <c r="AB6" s="237">
        <v>60.58</v>
      </c>
    </row>
    <row r="7" spans="1:28" ht="111.95" customHeight="1" x14ac:dyDescent="0.3">
      <c r="A7" s="238" t="s">
        <v>619</v>
      </c>
      <c r="B7" s="239">
        <v>11</v>
      </c>
      <c r="C7" s="239">
        <v>64.819999999999993</v>
      </c>
      <c r="D7" s="239">
        <v>5892</v>
      </c>
      <c r="E7" s="239">
        <v>0</v>
      </c>
      <c r="F7" s="239">
        <v>0</v>
      </c>
      <c r="G7" s="239"/>
      <c r="H7" s="239">
        <v>0</v>
      </c>
      <c r="I7" s="239">
        <v>0</v>
      </c>
      <c r="J7" s="239"/>
      <c r="K7" s="239">
        <v>0</v>
      </c>
      <c r="L7" s="239">
        <v>0</v>
      </c>
      <c r="M7" s="239"/>
      <c r="N7" s="239">
        <v>0</v>
      </c>
      <c r="O7" s="239">
        <v>0</v>
      </c>
      <c r="P7" s="239"/>
      <c r="Q7" s="239">
        <v>0</v>
      </c>
      <c r="R7" s="239">
        <v>0</v>
      </c>
      <c r="S7" s="239"/>
      <c r="T7" s="239">
        <v>11</v>
      </c>
      <c r="U7" s="239">
        <v>64.819999999999993</v>
      </c>
      <c r="V7" s="239">
        <v>5892</v>
      </c>
      <c r="W7" s="234"/>
      <c r="X7" s="237">
        <v>11</v>
      </c>
      <c r="Y7" s="237">
        <v>64.819999999999993</v>
      </c>
      <c r="Z7" s="237">
        <v>11</v>
      </c>
      <c r="AA7" s="234"/>
      <c r="AB7" s="237">
        <v>64.819999999999993</v>
      </c>
    </row>
    <row r="8" spans="1:28" ht="111.95" customHeight="1" x14ac:dyDescent="0.3">
      <c r="A8" s="238" t="s">
        <v>620</v>
      </c>
      <c r="B8" s="239">
        <v>32</v>
      </c>
      <c r="C8" s="239">
        <v>166.83500000000001</v>
      </c>
      <c r="D8" s="239">
        <v>5213</v>
      </c>
      <c r="E8" s="239">
        <v>0</v>
      </c>
      <c r="F8" s="239">
        <v>0</v>
      </c>
      <c r="G8" s="239"/>
      <c r="H8" s="239">
        <v>0</v>
      </c>
      <c r="I8" s="239">
        <v>0</v>
      </c>
      <c r="J8" s="239"/>
      <c r="K8" s="239">
        <v>0</v>
      </c>
      <c r="L8" s="239">
        <v>0</v>
      </c>
      <c r="M8" s="239"/>
      <c r="N8" s="239">
        <v>11</v>
      </c>
      <c r="O8" s="239">
        <v>6.16</v>
      </c>
      <c r="P8" s="239">
        <v>560</v>
      </c>
      <c r="Q8" s="239">
        <v>0</v>
      </c>
      <c r="R8" s="239">
        <v>0</v>
      </c>
      <c r="S8" s="239"/>
      <c r="T8" s="239">
        <v>21</v>
      </c>
      <c r="U8" s="239">
        <v>160.67500000000001</v>
      </c>
      <c r="V8" s="239">
        <v>7651</v>
      </c>
      <c r="W8" s="234"/>
      <c r="X8" s="237">
        <v>32</v>
      </c>
      <c r="Y8" s="237">
        <v>166.83500000000001</v>
      </c>
      <c r="Z8" s="237">
        <v>32</v>
      </c>
      <c r="AA8" s="234"/>
      <c r="AB8" s="237">
        <v>166.83500000000001</v>
      </c>
    </row>
    <row r="9" spans="1:28" ht="111.95" customHeight="1" x14ac:dyDescent="0.3">
      <c r="A9" s="238" t="s">
        <v>621</v>
      </c>
      <c r="B9" s="239">
        <v>14</v>
      </c>
      <c r="C9" s="239">
        <v>25.925000000000001</v>
      </c>
      <c r="D9" s="239">
        <v>1851</v>
      </c>
      <c r="E9" s="239">
        <v>8</v>
      </c>
      <c r="F9" s="239">
        <v>19.04</v>
      </c>
      <c r="G9" s="239">
        <v>2380</v>
      </c>
      <c r="H9" s="239">
        <v>0</v>
      </c>
      <c r="I9" s="239">
        <v>0</v>
      </c>
      <c r="J9" s="239"/>
      <c r="K9" s="239">
        <v>0</v>
      </c>
      <c r="L9" s="239">
        <v>0</v>
      </c>
      <c r="M9" s="239"/>
      <c r="N9" s="239">
        <v>6</v>
      </c>
      <c r="O9" s="239">
        <v>6.8849999999999998</v>
      </c>
      <c r="P9" s="239">
        <v>1147</v>
      </c>
      <c r="Q9" s="239">
        <v>0</v>
      </c>
      <c r="R9" s="239">
        <v>0</v>
      </c>
      <c r="S9" s="239"/>
      <c r="T9" s="239">
        <v>0</v>
      </c>
      <c r="U9" s="239">
        <v>0</v>
      </c>
      <c r="V9" s="239"/>
      <c r="W9" s="234"/>
      <c r="X9" s="237">
        <v>14</v>
      </c>
      <c r="Y9" s="237">
        <v>25.924999999999997</v>
      </c>
      <c r="Z9" s="237">
        <v>14</v>
      </c>
      <c r="AA9" s="234"/>
      <c r="AB9" s="237">
        <v>25.925000000000001</v>
      </c>
    </row>
    <row r="10" spans="1:28" ht="111.95" customHeight="1" x14ac:dyDescent="0.3">
      <c r="A10" s="238" t="s">
        <v>622</v>
      </c>
      <c r="B10" s="239">
        <v>0</v>
      </c>
      <c r="C10" s="239">
        <v>0</v>
      </c>
      <c r="D10" s="239"/>
      <c r="E10" s="239">
        <v>0</v>
      </c>
      <c r="F10" s="239">
        <v>0</v>
      </c>
      <c r="G10" s="239"/>
      <c r="H10" s="239">
        <v>0</v>
      </c>
      <c r="I10" s="239">
        <v>0</v>
      </c>
      <c r="J10" s="239"/>
      <c r="K10" s="239">
        <v>0</v>
      </c>
      <c r="L10" s="239">
        <v>0</v>
      </c>
      <c r="M10" s="239"/>
      <c r="N10" s="239">
        <v>0</v>
      </c>
      <c r="O10" s="239">
        <v>0</v>
      </c>
      <c r="P10" s="239"/>
      <c r="Q10" s="239">
        <v>0</v>
      </c>
      <c r="R10" s="239">
        <v>0</v>
      </c>
      <c r="S10" s="239"/>
      <c r="T10" s="239">
        <v>0</v>
      </c>
      <c r="U10" s="239">
        <v>0</v>
      </c>
      <c r="V10" s="239"/>
      <c r="W10" s="234"/>
      <c r="X10" s="237">
        <v>0</v>
      </c>
      <c r="Y10" s="237">
        <v>0</v>
      </c>
      <c r="Z10" s="237">
        <v>0</v>
      </c>
      <c r="AA10" s="234"/>
      <c r="AB10" s="237">
        <v>0</v>
      </c>
    </row>
    <row r="11" spans="1:28" ht="111.95" customHeight="1" x14ac:dyDescent="0.3">
      <c r="A11" s="238" t="s">
        <v>623</v>
      </c>
      <c r="B11" s="239">
        <v>791</v>
      </c>
      <c r="C11" s="239">
        <v>819.26300000000003</v>
      </c>
      <c r="D11" s="239">
        <v>1035</v>
      </c>
      <c r="E11" s="239">
        <v>338</v>
      </c>
      <c r="F11" s="239">
        <v>452.06400000000002</v>
      </c>
      <c r="G11" s="239">
        <v>1337</v>
      </c>
      <c r="H11" s="239">
        <v>0</v>
      </c>
      <c r="I11" s="239">
        <v>0</v>
      </c>
      <c r="J11" s="239"/>
      <c r="K11" s="239">
        <v>0</v>
      </c>
      <c r="L11" s="239">
        <v>0</v>
      </c>
      <c r="M11" s="239"/>
      <c r="N11" s="239">
        <v>447</v>
      </c>
      <c r="O11" s="239">
        <v>358.25700000000001</v>
      </c>
      <c r="P11" s="239">
        <v>801</v>
      </c>
      <c r="Q11" s="239">
        <v>1</v>
      </c>
      <c r="R11" s="239">
        <v>3.05</v>
      </c>
      <c r="S11" s="239">
        <v>3050</v>
      </c>
      <c r="T11" s="239">
        <v>5</v>
      </c>
      <c r="U11" s="239">
        <v>5.8920000000000003</v>
      </c>
      <c r="V11" s="239">
        <v>1178</v>
      </c>
      <c r="W11" s="234"/>
      <c r="X11" s="237">
        <v>791</v>
      </c>
      <c r="Y11" s="237">
        <v>819.26300000000003</v>
      </c>
      <c r="Z11" s="237">
        <v>791</v>
      </c>
      <c r="AA11" s="234"/>
      <c r="AB11" s="237">
        <v>819.26300000000003</v>
      </c>
    </row>
    <row r="12" spans="1:28" ht="111.95" customHeight="1" x14ac:dyDescent="0.3">
      <c r="A12" s="238" t="s">
        <v>624</v>
      </c>
      <c r="B12" s="239">
        <v>222</v>
      </c>
      <c r="C12" s="239">
        <v>197.18199999999999</v>
      </c>
      <c r="D12" s="239">
        <v>888</v>
      </c>
      <c r="E12" s="239">
        <v>84</v>
      </c>
      <c r="F12" s="239">
        <v>122.34699999999999</v>
      </c>
      <c r="G12" s="239">
        <v>1456</v>
      </c>
      <c r="H12" s="239">
        <v>0</v>
      </c>
      <c r="I12" s="239">
        <v>0</v>
      </c>
      <c r="J12" s="239"/>
      <c r="K12" s="239">
        <v>0</v>
      </c>
      <c r="L12" s="239">
        <v>0</v>
      </c>
      <c r="M12" s="239"/>
      <c r="N12" s="239">
        <v>86</v>
      </c>
      <c r="O12" s="239">
        <v>50.11</v>
      </c>
      <c r="P12" s="239">
        <v>582</v>
      </c>
      <c r="Q12" s="239">
        <v>0</v>
      </c>
      <c r="R12" s="239">
        <v>0</v>
      </c>
      <c r="S12" s="239"/>
      <c r="T12" s="239">
        <v>52</v>
      </c>
      <c r="U12" s="239">
        <v>24.725000000000001</v>
      </c>
      <c r="V12" s="239">
        <v>475</v>
      </c>
      <c r="W12" s="234"/>
      <c r="X12" s="237">
        <v>222</v>
      </c>
      <c r="Y12" s="237">
        <v>197.18199999999999</v>
      </c>
      <c r="Z12" s="237">
        <v>222</v>
      </c>
      <c r="AA12" s="234"/>
      <c r="AB12" s="237">
        <v>197.18199999999999</v>
      </c>
    </row>
    <row r="13" spans="1:28" ht="111.95" customHeight="1" x14ac:dyDescent="0.3">
      <c r="A13" s="238" t="s">
        <v>625</v>
      </c>
      <c r="B13" s="239">
        <v>543</v>
      </c>
      <c r="C13" s="239">
        <v>437.13099999999997</v>
      </c>
      <c r="D13" s="239">
        <v>805</v>
      </c>
      <c r="E13" s="239">
        <v>96</v>
      </c>
      <c r="F13" s="239">
        <v>282.75700000000001</v>
      </c>
      <c r="G13" s="239">
        <v>2945</v>
      </c>
      <c r="H13" s="239">
        <v>0</v>
      </c>
      <c r="I13" s="239">
        <v>0</v>
      </c>
      <c r="J13" s="239"/>
      <c r="K13" s="239">
        <v>7</v>
      </c>
      <c r="L13" s="239">
        <v>12.81</v>
      </c>
      <c r="M13" s="239">
        <v>1830</v>
      </c>
      <c r="N13" s="239">
        <v>0</v>
      </c>
      <c r="O13" s="239">
        <v>0</v>
      </c>
      <c r="P13" s="239"/>
      <c r="Q13" s="239">
        <v>0</v>
      </c>
      <c r="R13" s="239">
        <v>0</v>
      </c>
      <c r="S13" s="239"/>
      <c r="T13" s="239">
        <v>440</v>
      </c>
      <c r="U13" s="239">
        <v>141.56399999999999</v>
      </c>
      <c r="V13" s="239">
        <v>321</v>
      </c>
      <c r="W13" s="234"/>
      <c r="X13" s="237">
        <v>543</v>
      </c>
      <c r="Y13" s="237">
        <v>437.13099999999997</v>
      </c>
      <c r="Z13" s="237">
        <v>543</v>
      </c>
      <c r="AA13" s="234"/>
      <c r="AB13" s="237">
        <v>437.13099999999997</v>
      </c>
    </row>
    <row r="14" spans="1:28" ht="111.95" customHeight="1" x14ac:dyDescent="0.3">
      <c r="A14" s="238" t="s">
        <v>626</v>
      </c>
      <c r="B14" s="239">
        <v>552</v>
      </c>
      <c r="C14" s="239">
        <v>1201.471</v>
      </c>
      <c r="D14" s="239">
        <v>2176</v>
      </c>
      <c r="E14" s="239">
        <v>357</v>
      </c>
      <c r="F14" s="239">
        <v>850.66899999999998</v>
      </c>
      <c r="G14" s="239">
        <v>2382</v>
      </c>
      <c r="H14" s="239">
        <v>0</v>
      </c>
      <c r="I14" s="239">
        <v>0</v>
      </c>
      <c r="J14" s="239"/>
      <c r="K14" s="239">
        <v>2</v>
      </c>
      <c r="L14" s="239">
        <v>2.04</v>
      </c>
      <c r="M14" s="239">
        <v>1020</v>
      </c>
      <c r="N14" s="239">
        <v>182</v>
      </c>
      <c r="O14" s="239">
        <v>343.452</v>
      </c>
      <c r="P14" s="239">
        <v>1887</v>
      </c>
      <c r="Q14" s="239">
        <v>0</v>
      </c>
      <c r="R14" s="239">
        <v>0</v>
      </c>
      <c r="S14" s="239"/>
      <c r="T14" s="239">
        <v>11</v>
      </c>
      <c r="U14" s="239">
        <v>5.31</v>
      </c>
      <c r="V14" s="239">
        <v>482</v>
      </c>
      <c r="W14" s="234"/>
      <c r="X14" s="237">
        <v>552</v>
      </c>
      <c r="Y14" s="237">
        <v>1201.471</v>
      </c>
      <c r="Z14" s="237">
        <v>552</v>
      </c>
      <c r="AA14" s="234"/>
      <c r="AB14" s="237">
        <v>1201.471</v>
      </c>
    </row>
    <row r="15" spans="1:28" ht="111.95" customHeight="1" x14ac:dyDescent="0.3">
      <c r="A15" s="238" t="s">
        <v>627</v>
      </c>
      <c r="B15" s="239">
        <v>69</v>
      </c>
      <c r="C15" s="239">
        <v>141.11600000000001</v>
      </c>
      <c r="D15" s="239">
        <v>2045</v>
      </c>
      <c r="E15" s="239">
        <v>69</v>
      </c>
      <c r="F15" s="239">
        <v>141.11600000000001</v>
      </c>
      <c r="G15" s="239">
        <v>2045</v>
      </c>
      <c r="H15" s="239">
        <v>0</v>
      </c>
      <c r="I15" s="239">
        <v>0</v>
      </c>
      <c r="J15" s="239"/>
      <c r="K15" s="239">
        <v>0</v>
      </c>
      <c r="L15" s="239">
        <v>0</v>
      </c>
      <c r="M15" s="239"/>
      <c r="N15" s="239">
        <v>0</v>
      </c>
      <c r="O15" s="239">
        <v>0</v>
      </c>
      <c r="P15" s="239"/>
      <c r="Q15" s="239">
        <v>0</v>
      </c>
      <c r="R15" s="239">
        <v>0</v>
      </c>
      <c r="S15" s="239"/>
      <c r="T15" s="239">
        <v>0</v>
      </c>
      <c r="U15" s="239">
        <v>0</v>
      </c>
      <c r="V15" s="239"/>
      <c r="W15" s="234"/>
      <c r="X15" s="237">
        <v>69</v>
      </c>
      <c r="Y15" s="237">
        <v>141.11600000000001</v>
      </c>
      <c r="Z15" s="237">
        <v>69</v>
      </c>
      <c r="AA15" s="234"/>
      <c r="AB15" s="237">
        <v>141.11600000000001</v>
      </c>
    </row>
    <row r="16" spans="1:28" ht="111.95" customHeight="1" x14ac:dyDescent="0.3">
      <c r="A16" s="238" t="s">
        <v>628</v>
      </c>
      <c r="B16" s="239">
        <v>1175</v>
      </c>
      <c r="C16" s="239">
        <v>1211.654</v>
      </c>
      <c r="D16" s="240">
        <v>1031</v>
      </c>
      <c r="E16" s="239">
        <v>805</v>
      </c>
      <c r="F16" s="239">
        <v>944.22400000000005</v>
      </c>
      <c r="G16" s="240">
        <v>1197</v>
      </c>
      <c r="H16" s="239">
        <v>44</v>
      </c>
      <c r="I16" s="239">
        <v>27.225000000000001</v>
      </c>
      <c r="J16" s="240">
        <v>653</v>
      </c>
      <c r="K16" s="239">
        <v>3</v>
      </c>
      <c r="L16" s="239">
        <v>1.9950000000000001</v>
      </c>
      <c r="M16" s="240">
        <v>665</v>
      </c>
      <c r="N16" s="239">
        <v>148</v>
      </c>
      <c r="O16" s="239">
        <v>122.104</v>
      </c>
      <c r="P16" s="240">
        <v>833</v>
      </c>
      <c r="Q16" s="239">
        <v>2</v>
      </c>
      <c r="R16" s="239">
        <v>1.24</v>
      </c>
      <c r="S16" s="240">
        <v>620</v>
      </c>
      <c r="T16" s="239">
        <v>173</v>
      </c>
      <c r="U16" s="239">
        <v>114.866</v>
      </c>
      <c r="V16" s="240">
        <v>663</v>
      </c>
      <c r="W16" s="234"/>
      <c r="X16" s="237">
        <v>1175</v>
      </c>
      <c r="Y16" s="237">
        <v>1211.654</v>
      </c>
      <c r="Z16" s="237">
        <v>1175</v>
      </c>
      <c r="AA16" s="234"/>
      <c r="AB16" s="237">
        <v>1211.654</v>
      </c>
    </row>
    <row r="17" spans="1:28" ht="111.95" customHeight="1" x14ac:dyDescent="0.3">
      <c r="A17" s="242" t="s">
        <v>629</v>
      </c>
      <c r="B17" s="241">
        <v>7050</v>
      </c>
      <c r="C17" s="241">
        <v>5947.7989999999991</v>
      </c>
      <c r="D17" s="241">
        <v>843.65943262411338</v>
      </c>
      <c r="E17" s="241">
        <v>1825</v>
      </c>
      <c r="F17" s="241">
        <v>2865.53</v>
      </c>
      <c r="G17" s="241">
        <v>1570.1534246575343</v>
      </c>
      <c r="H17" s="241">
        <v>44</v>
      </c>
      <c r="I17" s="241">
        <v>27.225000000000001</v>
      </c>
      <c r="J17" s="241">
        <v>618.75</v>
      </c>
      <c r="K17" s="241">
        <v>12</v>
      </c>
      <c r="L17" s="241">
        <v>16.845000000000002</v>
      </c>
      <c r="M17" s="241">
        <v>1403.7500000000002</v>
      </c>
      <c r="N17" s="241">
        <v>899</v>
      </c>
      <c r="O17" s="241">
        <v>897.60800000000006</v>
      </c>
      <c r="P17" s="241">
        <v>998.45161290322596</v>
      </c>
      <c r="Q17" s="241">
        <v>4</v>
      </c>
      <c r="R17" s="241">
        <v>9.01</v>
      </c>
      <c r="S17" s="241">
        <v>2252.5</v>
      </c>
      <c r="T17" s="241">
        <v>4266</v>
      </c>
      <c r="U17" s="241">
        <v>2131.5810000000001</v>
      </c>
      <c r="V17" s="241">
        <v>499.66736990154715</v>
      </c>
      <c r="W17" s="234"/>
      <c r="X17" s="237">
        <v>7050</v>
      </c>
      <c r="Y17" s="237">
        <v>5947.7990000000009</v>
      </c>
      <c r="Z17" s="237">
        <v>7050</v>
      </c>
      <c r="AA17" s="234"/>
      <c r="AB17" s="237">
        <v>5947.7989999999991</v>
      </c>
    </row>
    <row r="23" spans="1:28" ht="19.5" x14ac:dyDescent="0.3">
      <c r="A23" s="234"/>
      <c r="B23" s="234"/>
      <c r="C23" s="234"/>
      <c r="D23" s="234"/>
      <c r="E23" s="234"/>
      <c r="F23" s="236">
        <v>5947.7990000000009</v>
      </c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</row>
  </sheetData>
  <mergeCells count="11">
    <mergeCell ref="Q3:S3"/>
    <mergeCell ref="T3:V3"/>
    <mergeCell ref="A1:J1"/>
    <mergeCell ref="K1:V1"/>
    <mergeCell ref="A2:V2"/>
    <mergeCell ref="N3:P3"/>
    <mergeCell ref="A3:A4"/>
    <mergeCell ref="B3:D3"/>
    <mergeCell ref="E3:G3"/>
    <mergeCell ref="H3:J3"/>
    <mergeCell ref="K3:M3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6" firstPageNumber="24" pageOrder="overThenDown" orientation="portrait" useFirstPageNumber="1" r:id="rId1"/>
  <headerFooter>
    <oddFooter>&amp;C&amp;30&amp;P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FF00"/>
  </sheetPr>
  <dimension ref="A1:J17"/>
  <sheetViews>
    <sheetView view="pageBreakPreview" zoomScale="40" zoomScaleSheetLayoutView="4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4" sqref="L14"/>
    </sheetView>
  </sheetViews>
  <sheetFormatPr defaultRowHeight="19.5" x14ac:dyDescent="0.3"/>
  <cols>
    <col min="1" max="1" width="17.5" style="1" customWidth="1"/>
    <col min="2" max="2" width="17.375" style="2" customWidth="1"/>
    <col min="3" max="3" width="31" style="2" customWidth="1"/>
    <col min="4" max="4" width="15.375" style="2" customWidth="1"/>
    <col min="5" max="5" width="17.375" style="2" customWidth="1"/>
    <col min="6" max="6" width="31" style="2" customWidth="1"/>
    <col min="7" max="7" width="15.375" style="2" customWidth="1"/>
    <col min="8" max="8" width="17.375" style="2" customWidth="1"/>
    <col min="9" max="9" width="31" style="2" customWidth="1"/>
    <col min="10" max="10" width="15.375" style="2" customWidth="1"/>
  </cols>
  <sheetData>
    <row r="1" spans="1:10" ht="165.75" customHeight="1" x14ac:dyDescent="0.3">
      <c r="A1" s="284" t="s">
        <v>115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0" ht="39.950000000000003" customHeight="1" x14ac:dyDescent="0.3">
      <c r="A2" s="260" t="s">
        <v>82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97.5" customHeight="1" x14ac:dyDescent="0.3">
      <c r="A3" s="265" t="s">
        <v>18</v>
      </c>
      <c r="B3" s="259" t="s">
        <v>55</v>
      </c>
      <c r="C3" s="259"/>
      <c r="D3" s="259"/>
      <c r="E3" s="262" t="s">
        <v>56</v>
      </c>
      <c r="F3" s="263"/>
      <c r="G3" s="263"/>
      <c r="H3" s="262" t="s">
        <v>558</v>
      </c>
      <c r="I3" s="263"/>
      <c r="J3" s="264"/>
    </row>
    <row r="4" spans="1:10" ht="97.5" customHeight="1" x14ac:dyDescent="0.3">
      <c r="A4" s="267"/>
      <c r="B4" s="43" t="s">
        <v>5</v>
      </c>
      <c r="C4" s="43" t="s">
        <v>90</v>
      </c>
      <c r="D4" s="43" t="s">
        <v>91</v>
      </c>
      <c r="E4" s="43" t="s">
        <v>5</v>
      </c>
      <c r="F4" s="43" t="s">
        <v>90</v>
      </c>
      <c r="G4" s="43" t="s">
        <v>91</v>
      </c>
      <c r="H4" s="43" t="s">
        <v>5</v>
      </c>
      <c r="I4" s="43" t="s">
        <v>90</v>
      </c>
      <c r="J4" s="43" t="s">
        <v>91</v>
      </c>
    </row>
    <row r="5" spans="1:10" ht="111.95" customHeight="1" x14ac:dyDescent="0.3">
      <c r="A5" s="5" t="s">
        <v>59</v>
      </c>
      <c r="B5" s="126">
        <v>0</v>
      </c>
      <c r="C5" s="126">
        <v>0</v>
      </c>
      <c r="D5" s="129">
        <f>IF(B5=0,0,((C5/B5)*1000))</f>
        <v>0</v>
      </c>
      <c r="E5" s="126">
        <v>0</v>
      </c>
      <c r="F5" s="126">
        <v>0</v>
      </c>
      <c r="G5" s="129">
        <f>IF(E5=0,0,((F5/E5)*1000))</f>
        <v>0</v>
      </c>
      <c r="H5" s="126">
        <v>0</v>
      </c>
      <c r="I5" s="126">
        <v>0</v>
      </c>
      <c r="J5" s="129">
        <f>IF(H5=0,0,((I5/H5)*1000))</f>
        <v>0</v>
      </c>
    </row>
    <row r="6" spans="1:10" ht="111.95" customHeight="1" x14ac:dyDescent="0.3">
      <c r="A6" s="5" t="s">
        <v>60</v>
      </c>
      <c r="B6" s="126">
        <v>0</v>
      </c>
      <c r="C6" s="126">
        <v>0</v>
      </c>
      <c r="D6" s="129">
        <f t="shared" ref="D6:D17" si="0">IF(B6=0,0,((C6/B6)*1000))</f>
        <v>0</v>
      </c>
      <c r="E6" s="126">
        <v>0</v>
      </c>
      <c r="F6" s="126">
        <v>0</v>
      </c>
      <c r="G6" s="129">
        <f t="shared" ref="G6:G17" si="1">IF(E6=0,0,((F6/E6)*1000))</f>
        <v>0</v>
      </c>
      <c r="H6" s="126">
        <v>0</v>
      </c>
      <c r="I6" s="126">
        <v>0</v>
      </c>
      <c r="J6" s="129">
        <f t="shared" ref="J6:J17" si="2">IF(H6=0,0,((I6/H6)*1000))</f>
        <v>0</v>
      </c>
    </row>
    <row r="7" spans="1:10" ht="111.95" customHeight="1" x14ac:dyDescent="0.3">
      <c r="A7" s="5" t="s">
        <v>61</v>
      </c>
      <c r="B7" s="126">
        <v>0</v>
      </c>
      <c r="C7" s="126">
        <v>0</v>
      </c>
      <c r="D7" s="129">
        <f t="shared" si="0"/>
        <v>0</v>
      </c>
      <c r="E7" s="126">
        <v>0</v>
      </c>
      <c r="F7" s="126">
        <v>0</v>
      </c>
      <c r="G7" s="129">
        <f t="shared" si="1"/>
        <v>0</v>
      </c>
      <c r="H7" s="126">
        <v>0</v>
      </c>
      <c r="I7" s="126">
        <v>0</v>
      </c>
      <c r="J7" s="129">
        <f t="shared" si="2"/>
        <v>0</v>
      </c>
    </row>
    <row r="8" spans="1:10" ht="111.95" customHeight="1" x14ac:dyDescent="0.3">
      <c r="A8" s="5" t="s">
        <v>62</v>
      </c>
      <c r="B8" s="126">
        <v>0</v>
      </c>
      <c r="C8" s="126">
        <v>0</v>
      </c>
      <c r="D8" s="129">
        <f t="shared" si="0"/>
        <v>0</v>
      </c>
      <c r="E8" s="126">
        <v>0</v>
      </c>
      <c r="F8" s="126">
        <v>0</v>
      </c>
      <c r="G8" s="129">
        <f t="shared" si="1"/>
        <v>0</v>
      </c>
      <c r="H8" s="126">
        <v>0</v>
      </c>
      <c r="I8" s="126">
        <v>0</v>
      </c>
      <c r="J8" s="129">
        <f t="shared" si="2"/>
        <v>0</v>
      </c>
    </row>
    <row r="9" spans="1:10" ht="111.95" customHeight="1" x14ac:dyDescent="0.3">
      <c r="A9" s="5" t="s">
        <v>63</v>
      </c>
      <c r="B9" s="126">
        <v>0</v>
      </c>
      <c r="C9" s="126">
        <v>0</v>
      </c>
      <c r="D9" s="129">
        <f t="shared" si="0"/>
        <v>0</v>
      </c>
      <c r="E9" s="126">
        <v>0</v>
      </c>
      <c r="F9" s="126">
        <v>0</v>
      </c>
      <c r="G9" s="129">
        <f t="shared" si="1"/>
        <v>0</v>
      </c>
      <c r="H9" s="126">
        <v>0</v>
      </c>
      <c r="I9" s="126">
        <v>0</v>
      </c>
      <c r="J9" s="129">
        <f t="shared" si="2"/>
        <v>0</v>
      </c>
    </row>
    <row r="10" spans="1:10" ht="111.95" customHeight="1" x14ac:dyDescent="0.3">
      <c r="A10" s="5" t="s">
        <v>64</v>
      </c>
      <c r="B10" s="126">
        <v>0</v>
      </c>
      <c r="C10" s="126">
        <v>0</v>
      </c>
      <c r="D10" s="129">
        <f t="shared" si="0"/>
        <v>0</v>
      </c>
      <c r="E10" s="126">
        <v>0</v>
      </c>
      <c r="F10" s="126">
        <v>0</v>
      </c>
      <c r="G10" s="129">
        <f t="shared" si="1"/>
        <v>0</v>
      </c>
      <c r="H10" s="126">
        <v>0</v>
      </c>
      <c r="I10" s="126">
        <v>0</v>
      </c>
      <c r="J10" s="129">
        <f t="shared" si="2"/>
        <v>0</v>
      </c>
    </row>
    <row r="11" spans="1:10" ht="111.95" customHeight="1" x14ac:dyDescent="0.3">
      <c r="A11" s="5" t="s">
        <v>65</v>
      </c>
      <c r="B11" s="126">
        <v>0</v>
      </c>
      <c r="C11" s="126">
        <v>0</v>
      </c>
      <c r="D11" s="129">
        <f t="shared" si="0"/>
        <v>0</v>
      </c>
      <c r="E11" s="126">
        <v>0</v>
      </c>
      <c r="F11" s="126">
        <v>0</v>
      </c>
      <c r="G11" s="129">
        <f t="shared" si="1"/>
        <v>0</v>
      </c>
      <c r="H11" s="126">
        <v>0</v>
      </c>
      <c r="I11" s="126">
        <v>0</v>
      </c>
      <c r="J11" s="129">
        <f t="shared" si="2"/>
        <v>0</v>
      </c>
    </row>
    <row r="12" spans="1:10" ht="111.95" customHeight="1" x14ac:dyDescent="0.3">
      <c r="A12" s="5" t="s">
        <v>66</v>
      </c>
      <c r="B12" s="126">
        <v>0</v>
      </c>
      <c r="C12" s="126">
        <v>0</v>
      </c>
      <c r="D12" s="129">
        <f t="shared" si="0"/>
        <v>0</v>
      </c>
      <c r="E12" s="126">
        <v>0</v>
      </c>
      <c r="F12" s="126">
        <v>0</v>
      </c>
      <c r="G12" s="129">
        <f t="shared" si="1"/>
        <v>0</v>
      </c>
      <c r="H12" s="126">
        <v>0</v>
      </c>
      <c r="I12" s="126">
        <v>0</v>
      </c>
      <c r="J12" s="129">
        <f t="shared" si="2"/>
        <v>0</v>
      </c>
    </row>
    <row r="13" spans="1:10" ht="111.95" customHeight="1" x14ac:dyDescent="0.3">
      <c r="A13" s="5" t="s">
        <v>67</v>
      </c>
      <c r="B13" s="126">
        <v>0</v>
      </c>
      <c r="C13" s="126">
        <v>0</v>
      </c>
      <c r="D13" s="129">
        <f t="shared" si="0"/>
        <v>0</v>
      </c>
      <c r="E13" s="126">
        <v>0</v>
      </c>
      <c r="F13" s="126">
        <v>0</v>
      </c>
      <c r="G13" s="129">
        <f t="shared" si="1"/>
        <v>0</v>
      </c>
      <c r="H13" s="126">
        <v>0</v>
      </c>
      <c r="I13" s="126">
        <v>0</v>
      </c>
      <c r="J13" s="129">
        <f t="shared" si="2"/>
        <v>0</v>
      </c>
    </row>
    <row r="14" spans="1:10" ht="111.95" customHeight="1" x14ac:dyDescent="0.3">
      <c r="A14" s="5" t="s">
        <v>68</v>
      </c>
      <c r="B14" s="126">
        <v>0</v>
      </c>
      <c r="C14" s="126">
        <v>0</v>
      </c>
      <c r="D14" s="129">
        <f t="shared" si="0"/>
        <v>0</v>
      </c>
      <c r="E14" s="126">
        <v>0</v>
      </c>
      <c r="F14" s="126">
        <v>0</v>
      </c>
      <c r="G14" s="129">
        <f t="shared" si="1"/>
        <v>0</v>
      </c>
      <c r="H14" s="126">
        <v>0</v>
      </c>
      <c r="I14" s="126">
        <v>0</v>
      </c>
      <c r="J14" s="129">
        <f t="shared" si="2"/>
        <v>0</v>
      </c>
    </row>
    <row r="15" spans="1:10" ht="111.95" customHeight="1" x14ac:dyDescent="0.3">
      <c r="A15" s="5" t="s">
        <v>69</v>
      </c>
      <c r="B15" s="126">
        <v>0</v>
      </c>
      <c r="C15" s="126">
        <v>0</v>
      </c>
      <c r="D15" s="129">
        <f t="shared" si="0"/>
        <v>0</v>
      </c>
      <c r="E15" s="126">
        <v>0</v>
      </c>
      <c r="F15" s="126">
        <v>0</v>
      </c>
      <c r="G15" s="129">
        <f t="shared" si="1"/>
        <v>0</v>
      </c>
      <c r="H15" s="126">
        <v>0</v>
      </c>
      <c r="I15" s="126">
        <v>0</v>
      </c>
      <c r="J15" s="129">
        <f t="shared" si="2"/>
        <v>0</v>
      </c>
    </row>
    <row r="16" spans="1:10" ht="111.95" customHeight="1" x14ac:dyDescent="0.3">
      <c r="A16" s="5" t="s">
        <v>70</v>
      </c>
      <c r="B16" s="126">
        <v>0</v>
      </c>
      <c r="C16" s="126">
        <v>0</v>
      </c>
      <c r="D16" s="130">
        <f t="shared" si="0"/>
        <v>0</v>
      </c>
      <c r="E16" s="126">
        <v>0</v>
      </c>
      <c r="F16" s="126">
        <v>0</v>
      </c>
      <c r="G16" s="130">
        <f t="shared" si="1"/>
        <v>0</v>
      </c>
      <c r="H16" s="126">
        <v>0</v>
      </c>
      <c r="I16" s="126">
        <v>0</v>
      </c>
      <c r="J16" s="130">
        <f t="shared" si="2"/>
        <v>0</v>
      </c>
    </row>
    <row r="17" spans="1:10" ht="111.95" customHeight="1" x14ac:dyDescent="0.3">
      <c r="A17" s="23" t="s">
        <v>72</v>
      </c>
      <c r="B17" s="127">
        <f t="shared" ref="B17:H17" si="3">SUM(B5:B16)</f>
        <v>0</v>
      </c>
      <c r="C17" s="127">
        <f>SUM(C5:C16)</f>
        <v>0</v>
      </c>
      <c r="D17" s="131">
        <f t="shared" si="0"/>
        <v>0</v>
      </c>
      <c r="E17" s="127">
        <f t="shared" si="3"/>
        <v>0</v>
      </c>
      <c r="F17" s="127">
        <f>SUM(F5:F16)</f>
        <v>0</v>
      </c>
      <c r="G17" s="131">
        <f t="shared" si="1"/>
        <v>0</v>
      </c>
      <c r="H17" s="127">
        <f t="shared" si="3"/>
        <v>0</v>
      </c>
      <c r="I17" s="127">
        <f>SUM(I5:I16)</f>
        <v>0</v>
      </c>
      <c r="J17" s="131">
        <f t="shared" si="2"/>
        <v>0</v>
      </c>
    </row>
  </sheetData>
  <mergeCells count="6">
    <mergeCell ref="A2:J2"/>
    <mergeCell ref="A1:J1"/>
    <mergeCell ref="A3:A4"/>
    <mergeCell ref="B3:D3"/>
    <mergeCell ref="E3:G3"/>
    <mergeCell ref="H3:J3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26" pageOrder="overThenDown" orientation="portrait" useFirstPageNumber="1" r:id="rId1"/>
  <headerFooter>
    <oddFooter>&amp;C&amp;30&amp;P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5:I22"/>
  <sheetViews>
    <sheetView view="pageBreakPreview" zoomScale="85" zoomScaleSheetLayoutView="85" workbookViewId="0">
      <selection activeCell="A8" sqref="A8:I10"/>
    </sheetView>
  </sheetViews>
  <sheetFormatPr defaultRowHeight="20.25" x14ac:dyDescent="0.3"/>
  <cols>
    <col min="1" max="1" width="9" style="21"/>
    <col min="2" max="2" width="7.25" style="21" customWidth="1"/>
    <col min="3" max="6" width="8.25" style="21" customWidth="1"/>
    <col min="7" max="7" width="8.25" style="20" customWidth="1"/>
  </cols>
  <sheetData>
    <row r="5" spans="1:9" x14ac:dyDescent="0.3">
      <c r="C5" s="256"/>
      <c r="D5" s="256"/>
      <c r="E5" s="256"/>
      <c r="F5" s="256"/>
      <c r="G5" s="256"/>
    </row>
    <row r="6" spans="1:9" x14ac:dyDescent="0.3">
      <c r="C6" s="256"/>
      <c r="D6" s="256"/>
      <c r="E6" s="256"/>
      <c r="F6" s="256"/>
      <c r="G6" s="256"/>
    </row>
    <row r="7" spans="1:9" x14ac:dyDescent="0.3">
      <c r="C7" s="256"/>
      <c r="D7" s="256"/>
      <c r="E7" s="256"/>
      <c r="F7" s="256"/>
      <c r="G7" s="256"/>
    </row>
    <row r="8" spans="1:9" ht="21" customHeight="1" x14ac:dyDescent="0.3">
      <c r="A8" s="257" t="s">
        <v>116</v>
      </c>
      <c r="B8" s="257"/>
      <c r="C8" s="257"/>
      <c r="D8" s="257"/>
      <c r="E8" s="257"/>
      <c r="F8" s="257"/>
      <c r="G8" s="257"/>
      <c r="H8" s="257"/>
      <c r="I8" s="257"/>
    </row>
    <row r="9" spans="1:9" ht="20.25" customHeight="1" x14ac:dyDescent="0.3">
      <c r="A9" s="257"/>
      <c r="B9" s="257"/>
      <c r="C9" s="257"/>
      <c r="D9" s="257"/>
      <c r="E9" s="257"/>
      <c r="F9" s="257"/>
      <c r="G9" s="257"/>
      <c r="H9" s="257"/>
      <c r="I9" s="257"/>
    </row>
    <row r="10" spans="1:9" ht="30" customHeight="1" x14ac:dyDescent="0.3">
      <c r="A10" s="257"/>
      <c r="B10" s="257"/>
      <c r="C10" s="257"/>
      <c r="D10" s="257"/>
      <c r="E10" s="257"/>
      <c r="F10" s="257"/>
      <c r="G10" s="257"/>
      <c r="H10" s="257"/>
      <c r="I10" s="257"/>
    </row>
    <row r="11" spans="1:9" ht="27.75" customHeight="1" x14ac:dyDescent="0.3"/>
    <row r="12" spans="1:9" ht="27.75" customHeight="1" x14ac:dyDescent="0.3"/>
    <row r="13" spans="1:9" ht="27.75" customHeight="1" x14ac:dyDescent="0.3"/>
    <row r="14" spans="1:9" ht="30" customHeight="1" x14ac:dyDescent="0.3"/>
    <row r="15" spans="1:9" ht="27.75" customHeight="1" x14ac:dyDescent="0.3"/>
    <row r="16" spans="1:9" ht="27.75" customHeight="1" x14ac:dyDescent="0.3"/>
    <row r="17" spans="7:9" ht="27.75" customHeight="1" x14ac:dyDescent="0.3"/>
    <row r="18" spans="7:9" s="21" customFormat="1" ht="27.75" customHeight="1" x14ac:dyDescent="0.3">
      <c r="G18" s="20"/>
      <c r="H18"/>
      <c r="I18"/>
    </row>
    <row r="19" spans="7:9" s="21" customFormat="1" ht="27.75" customHeight="1" x14ac:dyDescent="0.3">
      <c r="G19" s="20"/>
      <c r="H19"/>
      <c r="I19"/>
    </row>
    <row r="20" spans="7:9" s="21" customFormat="1" ht="27.75" customHeight="1" x14ac:dyDescent="0.3">
      <c r="G20" s="20"/>
      <c r="H20"/>
      <c r="I20"/>
    </row>
    <row r="21" spans="7:9" s="21" customFormat="1" ht="30" customHeight="1" x14ac:dyDescent="0.3">
      <c r="G21" s="20"/>
      <c r="H21"/>
      <c r="I21"/>
    </row>
    <row r="22" spans="7:9" s="21" customFormat="1" ht="27.75" customHeight="1" x14ac:dyDescent="0.3">
      <c r="G22" s="20"/>
      <c r="H22"/>
      <c r="I22"/>
    </row>
  </sheetData>
  <mergeCells count="2">
    <mergeCell ref="C5:G7"/>
    <mergeCell ref="A8:I10"/>
  </mergeCells>
  <phoneticPr fontId="2" type="noConversion"/>
  <pageMargins left="0.7" right="0.7" top="0.75" bottom="0.75" header="0.3" footer="0.3"/>
  <pageSetup paperSize="9" scale="9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FF00"/>
  </sheetPr>
  <dimension ref="A1:L28"/>
  <sheetViews>
    <sheetView view="pageBreakPreview" zoomScale="40" zoomScaleSheetLayoutView="40" workbookViewId="0">
      <pane xSplit="1" ySplit="4" topLeftCell="B5" activePane="bottomRight" state="frozen"/>
      <selection activeCell="D13" sqref="D13"/>
      <selection pane="topRight" activeCell="D13" sqref="D13"/>
      <selection pane="bottomLeft" activeCell="D13" sqref="D13"/>
      <selection pane="bottomRight" activeCell="G6" sqref="G6"/>
    </sheetView>
  </sheetViews>
  <sheetFormatPr defaultRowHeight="19.5" x14ac:dyDescent="0.3"/>
  <cols>
    <col min="1" max="1" width="17.5" style="1" customWidth="1"/>
    <col min="2" max="2" width="47.875" style="1" customWidth="1"/>
    <col min="3" max="5" width="47.875" style="2" customWidth="1"/>
    <col min="6" max="10" width="42.25" style="2" customWidth="1"/>
    <col min="11" max="11" width="55.625" customWidth="1"/>
  </cols>
  <sheetData>
    <row r="1" spans="1:12" ht="165.75" customHeight="1" x14ac:dyDescent="0.3">
      <c r="A1" s="268" t="s">
        <v>567</v>
      </c>
      <c r="B1" s="268"/>
      <c r="C1" s="268"/>
      <c r="D1" s="268"/>
      <c r="E1" s="268"/>
      <c r="F1" s="269" t="s">
        <v>128</v>
      </c>
      <c r="G1" s="269"/>
      <c r="H1" s="269"/>
      <c r="I1" s="269"/>
      <c r="J1" s="269"/>
    </row>
    <row r="2" spans="1:12" ht="39.950000000000003" customHeight="1" x14ac:dyDescent="0.3">
      <c r="A2" s="260" t="s">
        <v>126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2" ht="97.5" customHeight="1" x14ac:dyDescent="0.3">
      <c r="A3" s="265" t="s">
        <v>18</v>
      </c>
      <c r="B3" s="265" t="s">
        <v>125</v>
      </c>
      <c r="C3" s="259" t="s">
        <v>1</v>
      </c>
      <c r="D3" s="276" t="s">
        <v>112</v>
      </c>
      <c r="E3" s="277"/>
      <c r="F3" s="278" t="s">
        <v>111</v>
      </c>
      <c r="G3" s="279"/>
      <c r="H3" s="261" t="s">
        <v>9</v>
      </c>
      <c r="I3" s="285" t="s">
        <v>10</v>
      </c>
      <c r="J3" s="261" t="s">
        <v>12</v>
      </c>
      <c r="L3" s="125"/>
    </row>
    <row r="4" spans="1:12" ht="97.5" customHeight="1" x14ac:dyDescent="0.3">
      <c r="A4" s="267"/>
      <c r="B4" s="267"/>
      <c r="C4" s="259"/>
      <c r="D4" s="42" t="s">
        <v>124</v>
      </c>
      <c r="E4" s="246" t="s">
        <v>3</v>
      </c>
      <c r="F4" s="42" t="s">
        <v>4</v>
      </c>
      <c r="G4" s="42" t="s">
        <v>7</v>
      </c>
      <c r="H4" s="261"/>
      <c r="I4" s="286"/>
      <c r="J4" s="261"/>
    </row>
    <row r="5" spans="1:12" ht="111.95" customHeight="1" x14ac:dyDescent="0.3">
      <c r="A5" s="5" t="s">
        <v>59</v>
      </c>
      <c r="B5" s="219">
        <v>1262</v>
      </c>
      <c r="C5" s="169">
        <v>958</v>
      </c>
      <c r="D5" s="169">
        <f>AVERAGE(E5:G5)</f>
        <v>5290.666666666667</v>
      </c>
      <c r="E5" s="169">
        <v>4905</v>
      </c>
      <c r="F5" s="169">
        <v>3829</v>
      </c>
      <c r="G5" s="169">
        <v>7138</v>
      </c>
      <c r="H5" s="169">
        <v>5522</v>
      </c>
      <c r="I5" s="169">
        <v>3306</v>
      </c>
      <c r="J5" s="169">
        <v>4570</v>
      </c>
    </row>
    <row r="6" spans="1:12" ht="111.95" customHeight="1" x14ac:dyDescent="0.3">
      <c r="A6" s="5" t="s">
        <v>60</v>
      </c>
      <c r="B6" s="219">
        <v>2122</v>
      </c>
      <c r="C6" s="169">
        <v>1892</v>
      </c>
      <c r="D6" s="169">
        <f t="shared" ref="D6:D16" si="0">AVERAGE(E6:G6)</f>
        <v>4664.333333333333</v>
      </c>
      <c r="E6" s="169">
        <v>5601</v>
      </c>
      <c r="F6" s="169">
        <v>3191</v>
      </c>
      <c r="G6" s="169">
        <v>5201</v>
      </c>
      <c r="H6" s="169">
        <v>5313</v>
      </c>
      <c r="I6" s="169">
        <v>3882</v>
      </c>
      <c r="J6" s="169">
        <v>5131</v>
      </c>
    </row>
    <row r="7" spans="1:12" ht="111.95" customHeight="1" x14ac:dyDescent="0.3">
      <c r="A7" s="5" t="s">
        <v>61</v>
      </c>
      <c r="B7" s="219">
        <v>3055</v>
      </c>
      <c r="C7" s="170">
        <v>2836</v>
      </c>
      <c r="D7" s="169">
        <f>AVERAGE(E7:G7)</f>
        <v>4306.333333333333</v>
      </c>
      <c r="E7" s="169">
        <v>6480</v>
      </c>
      <c r="F7" s="169">
        <v>3518</v>
      </c>
      <c r="G7" s="169">
        <v>2921</v>
      </c>
      <c r="H7" s="169">
        <v>5577</v>
      </c>
      <c r="I7" s="169">
        <v>4323</v>
      </c>
      <c r="J7" s="169">
        <v>4502</v>
      </c>
    </row>
    <row r="8" spans="1:12" ht="111.95" customHeight="1" x14ac:dyDescent="0.3">
      <c r="A8" s="5" t="s">
        <v>62</v>
      </c>
      <c r="B8" s="219">
        <v>3897</v>
      </c>
      <c r="C8" s="169">
        <v>2934</v>
      </c>
      <c r="D8" s="169">
        <f t="shared" si="0"/>
        <v>5317.333333333333</v>
      </c>
      <c r="E8" s="169">
        <v>6243</v>
      </c>
      <c r="F8" s="169">
        <v>3793</v>
      </c>
      <c r="G8" s="169">
        <v>5916</v>
      </c>
      <c r="H8" s="169">
        <v>5208</v>
      </c>
      <c r="I8" s="169">
        <v>4415</v>
      </c>
      <c r="J8" s="169">
        <v>4716</v>
      </c>
    </row>
    <row r="9" spans="1:12" ht="111.95" customHeight="1" x14ac:dyDescent="0.3">
      <c r="A9" s="5" t="s">
        <v>63</v>
      </c>
      <c r="B9" s="219">
        <v>3558</v>
      </c>
      <c r="C9" s="169">
        <v>0</v>
      </c>
      <c r="D9" s="169">
        <f t="shared" si="0"/>
        <v>2628</v>
      </c>
      <c r="E9" s="169">
        <v>5201</v>
      </c>
      <c r="F9" s="169">
        <v>2683</v>
      </c>
      <c r="G9" s="169">
        <v>0</v>
      </c>
      <c r="H9" s="169">
        <v>4792</v>
      </c>
      <c r="I9" s="169">
        <v>5629</v>
      </c>
      <c r="J9" s="169">
        <v>2032</v>
      </c>
    </row>
    <row r="10" spans="1:12" ht="111.95" customHeight="1" x14ac:dyDescent="0.3">
      <c r="A10" s="5" t="s">
        <v>64</v>
      </c>
      <c r="B10" s="219">
        <v>3531</v>
      </c>
      <c r="C10" s="169">
        <v>0</v>
      </c>
      <c r="D10" s="169">
        <f t="shared" si="0"/>
        <v>2587.6666666666665</v>
      </c>
      <c r="E10" s="169">
        <v>3599</v>
      </c>
      <c r="F10" s="169">
        <v>4164</v>
      </c>
      <c r="G10" s="169">
        <v>0</v>
      </c>
      <c r="H10" s="169">
        <v>4922</v>
      </c>
      <c r="I10" s="169">
        <v>4391</v>
      </c>
      <c r="J10" s="169">
        <v>3037</v>
      </c>
    </row>
    <row r="11" spans="1:12" ht="111.95" customHeight="1" x14ac:dyDescent="0.3">
      <c r="A11" s="5" t="s">
        <v>65</v>
      </c>
      <c r="B11" s="219">
        <v>2103</v>
      </c>
      <c r="C11" s="169">
        <v>1336</v>
      </c>
      <c r="D11" s="169">
        <f t="shared" si="0"/>
        <v>5586</v>
      </c>
      <c r="E11" s="169">
        <v>5434</v>
      </c>
      <c r="F11" s="169">
        <v>6863</v>
      </c>
      <c r="G11" s="169">
        <v>4461</v>
      </c>
      <c r="H11" s="169">
        <v>8328</v>
      </c>
      <c r="I11" s="169">
        <v>0</v>
      </c>
      <c r="J11" s="169">
        <v>3648</v>
      </c>
    </row>
    <row r="12" spans="1:12" ht="111.95" customHeight="1" x14ac:dyDescent="0.3">
      <c r="A12" s="5" t="s">
        <v>66</v>
      </c>
      <c r="B12" s="219">
        <v>3672</v>
      </c>
      <c r="C12" s="169">
        <v>2133</v>
      </c>
      <c r="D12" s="169">
        <f t="shared" si="0"/>
        <v>7252</v>
      </c>
      <c r="E12" s="169">
        <v>5300</v>
      </c>
      <c r="F12" s="169">
        <v>8855</v>
      </c>
      <c r="G12" s="169">
        <v>7601</v>
      </c>
      <c r="H12" s="169">
        <v>8270</v>
      </c>
      <c r="I12" s="169">
        <v>5644</v>
      </c>
      <c r="J12" s="169">
        <v>3047</v>
      </c>
    </row>
    <row r="13" spans="1:12" ht="111.95" customHeight="1" x14ac:dyDescent="0.3">
      <c r="A13" s="5" t="s">
        <v>67</v>
      </c>
      <c r="B13" s="219">
        <v>3238</v>
      </c>
      <c r="C13" s="169">
        <v>2791</v>
      </c>
      <c r="D13" s="169">
        <f t="shared" si="0"/>
        <v>4281.333333333333</v>
      </c>
      <c r="E13" s="169">
        <v>4962</v>
      </c>
      <c r="F13" s="169">
        <v>5151</v>
      </c>
      <c r="G13" s="169">
        <v>2731</v>
      </c>
      <c r="H13" s="169">
        <v>6051</v>
      </c>
      <c r="I13" s="169">
        <v>6381</v>
      </c>
      <c r="J13" s="169">
        <v>1217</v>
      </c>
    </row>
    <row r="14" spans="1:12" ht="111.95" customHeight="1" x14ac:dyDescent="0.3">
      <c r="A14" s="5" t="s">
        <v>68</v>
      </c>
      <c r="B14" s="219">
        <v>2207</v>
      </c>
      <c r="C14" s="169">
        <v>1885</v>
      </c>
      <c r="D14" s="169">
        <f t="shared" si="0"/>
        <v>3816.6666666666665</v>
      </c>
      <c r="E14" s="169">
        <v>4197</v>
      </c>
      <c r="F14" s="169">
        <v>2874</v>
      </c>
      <c r="G14" s="169">
        <v>4379</v>
      </c>
      <c r="H14" s="169">
        <v>4756</v>
      </c>
      <c r="I14" s="169">
        <v>5656</v>
      </c>
      <c r="J14" s="169">
        <v>2688</v>
      </c>
    </row>
    <row r="15" spans="1:12" ht="111.95" customHeight="1" x14ac:dyDescent="0.3">
      <c r="A15" s="5" t="s">
        <v>69</v>
      </c>
      <c r="B15" s="219">
        <v>2547</v>
      </c>
      <c r="C15" s="169">
        <v>2341</v>
      </c>
      <c r="D15" s="169">
        <f t="shared" si="0"/>
        <v>3171.3333333333335</v>
      </c>
      <c r="E15" s="169">
        <v>4047</v>
      </c>
      <c r="F15" s="169">
        <v>3054</v>
      </c>
      <c r="G15" s="169">
        <v>2413</v>
      </c>
      <c r="H15" s="169">
        <v>4587</v>
      </c>
      <c r="I15" s="169">
        <v>4292</v>
      </c>
      <c r="J15" s="169">
        <v>2675</v>
      </c>
    </row>
    <row r="16" spans="1:12" ht="111.95" customHeight="1" x14ac:dyDescent="0.3">
      <c r="A16" s="5" t="s">
        <v>70</v>
      </c>
      <c r="B16" s="219">
        <v>1901</v>
      </c>
      <c r="C16" s="169">
        <v>1600</v>
      </c>
      <c r="D16" s="169">
        <f t="shared" si="0"/>
        <v>3177.6666666666665</v>
      </c>
      <c r="E16" s="169">
        <v>3582</v>
      </c>
      <c r="F16" s="169">
        <v>3300</v>
      </c>
      <c r="G16" s="169">
        <v>2651</v>
      </c>
      <c r="H16" s="169">
        <v>4134</v>
      </c>
      <c r="I16" s="169">
        <v>4105</v>
      </c>
      <c r="J16" s="169">
        <v>2147</v>
      </c>
      <c r="K16" s="147"/>
    </row>
    <row r="17" spans="1:10" ht="111.95" customHeight="1" x14ac:dyDescent="0.3">
      <c r="A17" s="23" t="s">
        <v>109</v>
      </c>
      <c r="B17" s="220">
        <f>AVERAGE(B5:B16)</f>
        <v>2757.75</v>
      </c>
      <c r="C17" s="171">
        <f t="shared" ref="C17" si="1">AVERAGE(C5:C16)</f>
        <v>1725.5</v>
      </c>
      <c r="D17" s="171">
        <f>AVERAGE(E17:G17)</f>
        <v>4339.9444444444443</v>
      </c>
      <c r="E17" s="171">
        <f t="shared" ref="E17" si="2">AVERAGE(E5:E16)</f>
        <v>4962.583333333333</v>
      </c>
      <c r="F17" s="171">
        <f t="shared" ref="F17" si="3">AVERAGE(F5:F16)</f>
        <v>4272.916666666667</v>
      </c>
      <c r="G17" s="171">
        <f t="shared" ref="G17" si="4">AVERAGE(G5:G16)</f>
        <v>3784.3333333333335</v>
      </c>
      <c r="H17" s="171">
        <f>AVERAGE(H5:H16)</f>
        <v>5621.666666666667</v>
      </c>
      <c r="I17" s="171">
        <f t="shared" ref="I17" si="5">AVERAGE(I5:I16)</f>
        <v>4335.333333333333</v>
      </c>
      <c r="J17" s="171">
        <f t="shared" ref="J17" si="6">AVERAGE(J5:J16)</f>
        <v>3284.1666666666665</v>
      </c>
    </row>
    <row r="28" spans="1:10" ht="128.25" customHeight="1" x14ac:dyDescent="0.3">
      <c r="C28" s="146"/>
    </row>
  </sheetData>
  <mergeCells count="11">
    <mergeCell ref="A1:E1"/>
    <mergeCell ref="F1:J1"/>
    <mergeCell ref="I3:I4"/>
    <mergeCell ref="B3:B4"/>
    <mergeCell ref="F3:G3"/>
    <mergeCell ref="A2:J2"/>
    <mergeCell ref="A3:A4"/>
    <mergeCell ref="C3:C4"/>
    <mergeCell ref="D3:E3"/>
    <mergeCell ref="H3:H4"/>
    <mergeCell ref="J3:J4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6" firstPageNumber="28" pageOrder="overThenDown" orientation="portrait" useFirstPageNumber="1" r:id="rId1"/>
  <headerFooter>
    <oddFooter>&amp;C&amp;30&amp;P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FF00"/>
  </sheetPr>
  <dimension ref="A1:O47"/>
  <sheetViews>
    <sheetView view="pageBreakPreview" zoomScale="40" zoomScaleSheetLayoutView="40" workbookViewId="0">
      <selection activeCell="P32" sqref="P32"/>
    </sheetView>
  </sheetViews>
  <sheetFormatPr defaultRowHeight="19.5" x14ac:dyDescent="0.3"/>
  <cols>
    <col min="1" max="1" width="17.5" style="1" customWidth="1"/>
    <col min="2" max="8" width="27.625" style="1" customWidth="1"/>
    <col min="9" max="14" width="30.125" style="1" customWidth="1"/>
    <col min="15" max="15" width="30.125" style="2" customWidth="1"/>
  </cols>
  <sheetData>
    <row r="1" spans="1:15" ht="165.75" customHeight="1" x14ac:dyDescent="0.3">
      <c r="A1" s="268" t="s">
        <v>568</v>
      </c>
      <c r="B1" s="268"/>
      <c r="C1" s="268"/>
      <c r="D1" s="268"/>
      <c r="E1" s="268"/>
      <c r="F1" s="268"/>
      <c r="G1" s="268"/>
      <c r="H1" s="268"/>
      <c r="I1" s="283" t="s">
        <v>158</v>
      </c>
      <c r="J1" s="283"/>
      <c r="K1" s="283"/>
      <c r="L1" s="283"/>
      <c r="M1" s="283"/>
      <c r="N1" s="283"/>
      <c r="O1" s="283"/>
    </row>
    <row r="2" spans="1:15" ht="39.950000000000003" customHeight="1" x14ac:dyDescent="0.3">
      <c r="A2" s="260" t="s">
        <v>126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5" ht="195" customHeight="1" x14ac:dyDescent="0.3">
      <c r="A3" s="43" t="s">
        <v>129</v>
      </c>
      <c r="B3" s="43" t="s">
        <v>130</v>
      </c>
      <c r="C3" s="43" t="s">
        <v>131</v>
      </c>
      <c r="D3" s="43" t="s">
        <v>132</v>
      </c>
      <c r="E3" s="43" t="s">
        <v>133</v>
      </c>
      <c r="F3" s="43" t="s">
        <v>136</v>
      </c>
      <c r="G3" s="43" t="s">
        <v>134</v>
      </c>
      <c r="H3" s="43" t="s">
        <v>135</v>
      </c>
      <c r="I3" s="43" t="s">
        <v>137</v>
      </c>
      <c r="J3" s="43" t="s">
        <v>138</v>
      </c>
      <c r="K3" s="43" t="s">
        <v>139</v>
      </c>
      <c r="L3" s="43" t="s">
        <v>140</v>
      </c>
      <c r="M3" s="43" t="s">
        <v>141</v>
      </c>
      <c r="N3" s="43" t="s">
        <v>142</v>
      </c>
      <c r="O3" s="43" t="s">
        <v>143</v>
      </c>
    </row>
    <row r="4" spans="1:15" ht="111.95" customHeight="1" x14ac:dyDescent="0.3">
      <c r="A4" s="5" t="s">
        <v>59</v>
      </c>
      <c r="B4" s="172">
        <v>6208</v>
      </c>
      <c r="C4" s="172">
        <v>7463</v>
      </c>
      <c r="D4" s="172">
        <v>8873</v>
      </c>
      <c r="E4" s="172">
        <v>0</v>
      </c>
      <c r="F4" s="172">
        <v>0</v>
      </c>
      <c r="G4" s="172">
        <v>16667</v>
      </c>
      <c r="H4" s="172">
        <v>11914</v>
      </c>
      <c r="I4" s="172">
        <v>8322</v>
      </c>
      <c r="J4" s="172">
        <v>13889</v>
      </c>
      <c r="K4" s="172">
        <v>9775</v>
      </c>
      <c r="L4" s="172">
        <v>7352</v>
      </c>
      <c r="M4" s="172">
        <v>8657</v>
      </c>
      <c r="N4" s="172">
        <v>6719</v>
      </c>
      <c r="O4" s="172">
        <v>5967</v>
      </c>
    </row>
    <row r="5" spans="1:15" ht="111.95" customHeight="1" x14ac:dyDescent="0.3">
      <c r="A5" s="5" t="s">
        <v>60</v>
      </c>
      <c r="B5" s="172">
        <v>4662</v>
      </c>
      <c r="C5" s="172">
        <v>6714</v>
      </c>
      <c r="D5" s="172">
        <v>7417</v>
      </c>
      <c r="E5" s="172">
        <v>0</v>
      </c>
      <c r="F5" s="172">
        <v>0</v>
      </c>
      <c r="G5" s="172">
        <v>7222</v>
      </c>
      <c r="H5" s="172">
        <v>8750</v>
      </c>
      <c r="I5" s="172">
        <v>6476</v>
      </c>
      <c r="J5" s="172">
        <v>7143</v>
      </c>
      <c r="K5" s="172">
        <v>10964</v>
      </c>
      <c r="L5" s="172">
        <v>7317</v>
      </c>
      <c r="M5" s="172">
        <v>6762</v>
      </c>
      <c r="N5" s="172">
        <v>4816</v>
      </c>
      <c r="O5" s="172">
        <v>4052</v>
      </c>
    </row>
    <row r="6" spans="1:15" ht="111.95" customHeight="1" x14ac:dyDescent="0.3">
      <c r="A6" s="5" t="s">
        <v>61</v>
      </c>
      <c r="B6" s="172">
        <v>4385</v>
      </c>
      <c r="C6" s="172">
        <v>9404</v>
      </c>
      <c r="D6" s="172">
        <v>4837</v>
      </c>
      <c r="E6" s="172">
        <v>0</v>
      </c>
      <c r="F6" s="172">
        <v>0</v>
      </c>
      <c r="G6" s="172">
        <v>18889</v>
      </c>
      <c r="H6" s="172">
        <v>11296</v>
      </c>
      <c r="I6" s="172">
        <v>5347</v>
      </c>
      <c r="J6" s="172">
        <v>18132</v>
      </c>
      <c r="K6" s="172">
        <v>10039</v>
      </c>
      <c r="L6" s="172">
        <v>7753</v>
      </c>
      <c r="M6" s="172">
        <v>9383</v>
      </c>
      <c r="N6" s="172">
        <v>6744</v>
      </c>
      <c r="O6" s="172">
        <v>5569</v>
      </c>
    </row>
    <row r="7" spans="1:15" ht="111.95" customHeight="1" x14ac:dyDescent="0.3">
      <c r="A7" s="5" t="s">
        <v>62</v>
      </c>
      <c r="B7" s="172">
        <v>5590</v>
      </c>
      <c r="C7" s="172">
        <v>9932</v>
      </c>
      <c r="D7" s="172">
        <v>5615</v>
      </c>
      <c r="E7" s="172">
        <v>37222</v>
      </c>
      <c r="F7" s="172">
        <v>22222</v>
      </c>
      <c r="G7" s="172">
        <v>0</v>
      </c>
      <c r="H7" s="172">
        <v>12500</v>
      </c>
      <c r="I7" s="172">
        <v>2826</v>
      </c>
      <c r="J7" s="172">
        <v>22778</v>
      </c>
      <c r="K7" s="172">
        <v>7705</v>
      </c>
      <c r="L7" s="172">
        <v>9693</v>
      </c>
      <c r="M7" s="172">
        <v>7853</v>
      </c>
      <c r="N7" s="172">
        <v>8443</v>
      </c>
      <c r="O7" s="172">
        <v>6869</v>
      </c>
    </row>
    <row r="8" spans="1:15" ht="111.95" customHeight="1" x14ac:dyDescent="0.3">
      <c r="A8" s="5" t="s">
        <v>63</v>
      </c>
      <c r="B8" s="172">
        <v>3688</v>
      </c>
      <c r="C8" s="172">
        <v>13381</v>
      </c>
      <c r="D8" s="172">
        <v>4965</v>
      </c>
      <c r="E8" s="172">
        <v>0</v>
      </c>
      <c r="F8" s="172">
        <v>0</v>
      </c>
      <c r="G8" s="172">
        <v>0</v>
      </c>
      <c r="H8" s="172">
        <v>0</v>
      </c>
      <c r="I8" s="172">
        <v>0</v>
      </c>
      <c r="J8" s="172">
        <v>7917</v>
      </c>
      <c r="K8" s="172">
        <v>8310</v>
      </c>
      <c r="L8" s="172">
        <v>9554</v>
      </c>
      <c r="M8" s="172">
        <v>12377</v>
      </c>
      <c r="N8" s="172">
        <v>11791</v>
      </c>
      <c r="O8" s="172">
        <v>4639</v>
      </c>
    </row>
    <row r="9" spans="1:15" ht="111.95" customHeight="1" x14ac:dyDescent="0.3">
      <c r="A9" s="5" t="s">
        <v>64</v>
      </c>
      <c r="B9" s="172">
        <v>3723</v>
      </c>
      <c r="C9" s="172">
        <v>6755</v>
      </c>
      <c r="D9" s="172">
        <v>2206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72">
        <v>10000</v>
      </c>
      <c r="K9" s="172">
        <v>6766</v>
      </c>
      <c r="L9" s="172">
        <v>9274</v>
      </c>
      <c r="M9" s="172">
        <v>8538</v>
      </c>
      <c r="N9" s="172">
        <v>9008</v>
      </c>
      <c r="O9" s="172">
        <v>5067</v>
      </c>
    </row>
    <row r="10" spans="1:15" ht="111.95" customHeight="1" x14ac:dyDescent="0.3">
      <c r="A10" s="5" t="s">
        <v>65</v>
      </c>
      <c r="B10" s="172">
        <v>3760</v>
      </c>
      <c r="C10" s="172">
        <v>9609</v>
      </c>
      <c r="D10" s="172">
        <v>14683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v>15347</v>
      </c>
      <c r="K10" s="172">
        <v>11109</v>
      </c>
      <c r="L10" s="172">
        <v>6111</v>
      </c>
      <c r="M10" s="172">
        <v>5452</v>
      </c>
      <c r="N10" s="172">
        <v>2984</v>
      </c>
      <c r="O10" s="172">
        <v>1770</v>
      </c>
    </row>
    <row r="11" spans="1:15" ht="111.95" customHeight="1" x14ac:dyDescent="0.3">
      <c r="A11" s="5" t="s">
        <v>66</v>
      </c>
      <c r="B11" s="172">
        <v>3787</v>
      </c>
      <c r="C11" s="172">
        <v>9176</v>
      </c>
      <c r="D11" s="172">
        <v>4630</v>
      </c>
      <c r="E11" s="172">
        <v>0</v>
      </c>
      <c r="F11" s="172">
        <v>0</v>
      </c>
      <c r="G11" s="172">
        <v>10502</v>
      </c>
      <c r="H11" s="172">
        <v>10513</v>
      </c>
      <c r="I11" s="172">
        <v>3872</v>
      </c>
      <c r="J11" s="172">
        <v>0</v>
      </c>
      <c r="K11" s="172">
        <v>10009</v>
      </c>
      <c r="L11" s="172">
        <v>6934</v>
      </c>
      <c r="M11" s="172">
        <v>5621</v>
      </c>
      <c r="N11" s="172">
        <v>3968</v>
      </c>
      <c r="O11" s="172">
        <v>2529</v>
      </c>
    </row>
    <row r="12" spans="1:15" ht="111.95" customHeight="1" x14ac:dyDescent="0.3">
      <c r="A12" s="5" t="s">
        <v>67</v>
      </c>
      <c r="B12" s="172">
        <v>5390</v>
      </c>
      <c r="C12" s="172">
        <v>4067</v>
      </c>
      <c r="D12" s="172">
        <v>3889</v>
      </c>
      <c r="E12" s="172">
        <v>0</v>
      </c>
      <c r="F12" s="172">
        <v>0</v>
      </c>
      <c r="G12" s="172">
        <v>27060</v>
      </c>
      <c r="H12" s="172">
        <v>13614</v>
      </c>
      <c r="I12" s="172">
        <v>5427</v>
      </c>
      <c r="J12" s="172">
        <v>0</v>
      </c>
      <c r="K12" s="172">
        <v>9058</v>
      </c>
      <c r="L12" s="172">
        <v>7268</v>
      </c>
      <c r="M12" s="172">
        <v>6583</v>
      </c>
      <c r="N12" s="172">
        <v>4515</v>
      </c>
      <c r="O12" s="172">
        <v>3502</v>
      </c>
    </row>
    <row r="13" spans="1:15" ht="111.95" customHeight="1" x14ac:dyDescent="0.3">
      <c r="A13" s="5" t="s">
        <v>68</v>
      </c>
      <c r="B13" s="172">
        <v>4612</v>
      </c>
      <c r="C13" s="172">
        <v>7366</v>
      </c>
      <c r="D13" s="172">
        <v>8837</v>
      </c>
      <c r="E13" s="172">
        <v>22222</v>
      </c>
      <c r="F13" s="172">
        <v>16944</v>
      </c>
      <c r="G13" s="172">
        <v>17556</v>
      </c>
      <c r="H13" s="172">
        <v>13251</v>
      </c>
      <c r="I13" s="172">
        <v>6281</v>
      </c>
      <c r="J13" s="172">
        <v>11111</v>
      </c>
      <c r="K13" s="172">
        <v>9750</v>
      </c>
      <c r="L13" s="172">
        <v>5706</v>
      </c>
      <c r="M13" s="172">
        <v>7054</v>
      </c>
      <c r="N13" s="172">
        <v>5079</v>
      </c>
      <c r="O13" s="172">
        <v>3967</v>
      </c>
    </row>
    <row r="14" spans="1:15" ht="111.95" customHeight="1" x14ac:dyDescent="0.3">
      <c r="A14" s="5" t="s">
        <v>69</v>
      </c>
      <c r="B14" s="172">
        <v>4038</v>
      </c>
      <c r="C14" s="172">
        <v>5791</v>
      </c>
      <c r="D14" s="172">
        <v>7588</v>
      </c>
      <c r="E14" s="172">
        <v>31019</v>
      </c>
      <c r="F14" s="172">
        <v>23889</v>
      </c>
      <c r="G14" s="172">
        <v>18507</v>
      </c>
      <c r="H14" s="172">
        <v>12517</v>
      </c>
      <c r="I14" s="172">
        <v>8431</v>
      </c>
      <c r="J14" s="172">
        <v>10409</v>
      </c>
      <c r="K14" s="172">
        <v>9282</v>
      </c>
      <c r="L14" s="172">
        <v>6405</v>
      </c>
      <c r="M14" s="172">
        <v>6370</v>
      </c>
      <c r="N14" s="172">
        <v>5434</v>
      </c>
      <c r="O14" s="172">
        <v>4124</v>
      </c>
    </row>
    <row r="15" spans="1:15" ht="111.95" customHeight="1" x14ac:dyDescent="0.3">
      <c r="A15" s="5" t="s">
        <v>70</v>
      </c>
      <c r="B15" s="172">
        <v>5583</v>
      </c>
      <c r="C15" s="172">
        <v>4611</v>
      </c>
      <c r="D15" s="172">
        <v>6334</v>
      </c>
      <c r="E15" s="172">
        <v>28426</v>
      </c>
      <c r="F15" s="172">
        <v>22222</v>
      </c>
      <c r="G15" s="172">
        <v>18120</v>
      </c>
      <c r="H15" s="172">
        <v>11888</v>
      </c>
      <c r="I15" s="172">
        <v>7842</v>
      </c>
      <c r="J15" s="172">
        <v>13201</v>
      </c>
      <c r="K15" s="172">
        <v>7563</v>
      </c>
      <c r="L15" s="172">
        <v>4964</v>
      </c>
      <c r="M15" s="172">
        <v>5248</v>
      </c>
      <c r="N15" s="172">
        <v>4399</v>
      </c>
      <c r="O15" s="172">
        <v>3235</v>
      </c>
    </row>
    <row r="16" spans="1:15" ht="111.95" customHeight="1" x14ac:dyDescent="0.3">
      <c r="A16" s="23" t="s">
        <v>109</v>
      </c>
      <c r="B16" s="174">
        <f>SUM(B4:B15)/12</f>
        <v>4618.833333333333</v>
      </c>
      <c r="C16" s="174">
        <f t="shared" ref="C16:O16" si="0">SUM(C4:C15)/12</f>
        <v>7855.75</v>
      </c>
      <c r="D16" s="174">
        <f t="shared" si="0"/>
        <v>6656.166666666667</v>
      </c>
      <c r="E16" s="174">
        <f t="shared" si="0"/>
        <v>9907.4166666666661</v>
      </c>
      <c r="F16" s="174">
        <f t="shared" si="0"/>
        <v>7106.416666666667</v>
      </c>
      <c r="G16" s="174">
        <f t="shared" si="0"/>
        <v>11210.25</v>
      </c>
      <c r="H16" s="174">
        <f t="shared" si="0"/>
        <v>8853.5833333333339</v>
      </c>
      <c r="I16" s="174">
        <f t="shared" si="0"/>
        <v>4568.666666666667</v>
      </c>
      <c r="J16" s="174">
        <f t="shared" si="0"/>
        <v>10827.25</v>
      </c>
      <c r="K16" s="174">
        <f t="shared" si="0"/>
        <v>9194.1666666666661</v>
      </c>
      <c r="L16" s="174">
        <f t="shared" si="0"/>
        <v>7360.916666666667</v>
      </c>
      <c r="M16" s="174">
        <f t="shared" si="0"/>
        <v>7491.5</v>
      </c>
      <c r="N16" s="174">
        <f t="shared" si="0"/>
        <v>6158.333333333333</v>
      </c>
      <c r="O16" s="174">
        <f t="shared" si="0"/>
        <v>4274.166666666667</v>
      </c>
    </row>
    <row r="17" spans="1:15" ht="165.75" customHeight="1" x14ac:dyDescent="0.3">
      <c r="A17" s="268" t="s">
        <v>569</v>
      </c>
      <c r="B17" s="268"/>
      <c r="C17" s="268"/>
      <c r="D17" s="268"/>
      <c r="E17" s="268"/>
      <c r="F17" s="268"/>
      <c r="G17" s="268"/>
      <c r="H17" s="268"/>
      <c r="I17" s="283" t="s">
        <v>159</v>
      </c>
      <c r="J17" s="283"/>
      <c r="K17" s="283"/>
      <c r="L17" s="283"/>
      <c r="M17" s="283"/>
      <c r="N17" s="283"/>
      <c r="O17" s="283"/>
    </row>
    <row r="18" spans="1:15" ht="39.950000000000003" customHeight="1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75" t="s">
        <v>126</v>
      </c>
    </row>
    <row r="19" spans="1:15" ht="195" customHeight="1" x14ac:dyDescent="0.3">
      <c r="A19" s="43" t="s">
        <v>129</v>
      </c>
      <c r="B19" s="43" t="s">
        <v>144</v>
      </c>
      <c r="C19" s="43" t="s">
        <v>145</v>
      </c>
      <c r="D19" s="43" t="s">
        <v>146</v>
      </c>
      <c r="E19" s="43" t="s">
        <v>147</v>
      </c>
      <c r="F19" s="43" t="s">
        <v>148</v>
      </c>
      <c r="G19" s="43" t="s">
        <v>149</v>
      </c>
      <c r="H19" s="43" t="s">
        <v>150</v>
      </c>
      <c r="I19" s="43" t="s">
        <v>151</v>
      </c>
      <c r="J19" s="43" t="s">
        <v>152</v>
      </c>
      <c r="K19" s="43" t="s">
        <v>153</v>
      </c>
      <c r="L19" s="43" t="s">
        <v>154</v>
      </c>
      <c r="M19" s="43" t="s">
        <v>155</v>
      </c>
      <c r="N19" s="43" t="s">
        <v>156</v>
      </c>
      <c r="O19" s="43" t="s">
        <v>157</v>
      </c>
    </row>
    <row r="20" spans="1:15" ht="111.95" customHeight="1" x14ac:dyDescent="0.3">
      <c r="A20" s="5" t="s">
        <v>59</v>
      </c>
      <c r="B20" s="172">
        <v>4248</v>
      </c>
      <c r="C20" s="172">
        <v>2535</v>
      </c>
      <c r="D20" s="172">
        <v>3331</v>
      </c>
      <c r="E20" s="172">
        <v>1997</v>
      </c>
      <c r="F20" s="172">
        <v>10694</v>
      </c>
      <c r="G20" s="172">
        <v>8012</v>
      </c>
      <c r="H20" s="172">
        <v>2222</v>
      </c>
      <c r="I20" s="172">
        <v>10050</v>
      </c>
      <c r="J20" s="172">
        <v>3723</v>
      </c>
      <c r="K20" s="172">
        <v>1935</v>
      </c>
      <c r="L20" s="172">
        <v>9098</v>
      </c>
      <c r="M20" s="172">
        <v>8596</v>
      </c>
      <c r="N20" s="172">
        <v>5809</v>
      </c>
      <c r="O20" s="172">
        <v>3824</v>
      </c>
    </row>
    <row r="21" spans="1:15" ht="111.95" customHeight="1" x14ac:dyDescent="0.3">
      <c r="A21" s="5" t="s">
        <v>60</v>
      </c>
      <c r="B21" s="172">
        <v>4261</v>
      </c>
      <c r="C21" s="172">
        <v>2319</v>
      </c>
      <c r="D21" s="172">
        <v>4463</v>
      </c>
      <c r="E21" s="172">
        <v>2024</v>
      </c>
      <c r="F21" s="172">
        <v>11520</v>
      </c>
      <c r="G21" s="172">
        <v>7463</v>
      </c>
      <c r="H21" s="172">
        <v>0</v>
      </c>
      <c r="I21" s="172">
        <v>9132</v>
      </c>
      <c r="J21" s="172">
        <v>4024</v>
      </c>
      <c r="K21" s="172">
        <v>1581</v>
      </c>
      <c r="L21" s="172">
        <v>4881</v>
      </c>
      <c r="M21" s="172">
        <v>4000</v>
      </c>
      <c r="N21" s="172">
        <v>4690</v>
      </c>
      <c r="O21" s="172">
        <v>4608</v>
      </c>
    </row>
    <row r="22" spans="1:15" ht="111.95" customHeight="1" x14ac:dyDescent="0.3">
      <c r="A22" s="5" t="s">
        <v>61</v>
      </c>
      <c r="B22" s="172">
        <v>3859</v>
      </c>
      <c r="C22" s="172">
        <v>2602</v>
      </c>
      <c r="D22" s="172">
        <v>4180</v>
      </c>
      <c r="E22" s="172">
        <v>2556</v>
      </c>
      <c r="F22" s="172">
        <v>14603</v>
      </c>
      <c r="G22" s="172">
        <v>7606</v>
      </c>
      <c r="H22" s="172">
        <v>0</v>
      </c>
      <c r="I22" s="172">
        <v>12956</v>
      </c>
      <c r="J22" s="172">
        <v>3752</v>
      </c>
      <c r="K22" s="172">
        <v>1650</v>
      </c>
      <c r="L22" s="172">
        <v>5207</v>
      </c>
      <c r="M22" s="172">
        <v>1019</v>
      </c>
      <c r="N22" s="172">
        <v>5408</v>
      </c>
      <c r="O22" s="172">
        <v>4926</v>
      </c>
    </row>
    <row r="23" spans="1:15" ht="111.95" customHeight="1" x14ac:dyDescent="0.3">
      <c r="A23" s="5" t="s">
        <v>62</v>
      </c>
      <c r="B23" s="172">
        <v>4644</v>
      </c>
      <c r="C23" s="172">
        <v>3234</v>
      </c>
      <c r="D23" s="172">
        <v>6815</v>
      </c>
      <c r="E23" s="172">
        <v>3667</v>
      </c>
      <c r="F23" s="172">
        <v>15741</v>
      </c>
      <c r="G23" s="172">
        <v>8597</v>
      </c>
      <c r="H23" s="172">
        <v>7917</v>
      </c>
      <c r="I23" s="172">
        <v>10468</v>
      </c>
      <c r="J23" s="172">
        <v>3954</v>
      </c>
      <c r="K23" s="172">
        <v>2290</v>
      </c>
      <c r="L23" s="172">
        <v>10282</v>
      </c>
      <c r="M23" s="172">
        <v>3006</v>
      </c>
      <c r="N23" s="172">
        <v>4780</v>
      </c>
      <c r="O23" s="172">
        <v>4847</v>
      </c>
    </row>
    <row r="24" spans="1:15" ht="111.95" customHeight="1" x14ac:dyDescent="0.3">
      <c r="A24" s="5" t="s">
        <v>63</v>
      </c>
      <c r="B24" s="172">
        <v>3587</v>
      </c>
      <c r="C24" s="172">
        <v>2830</v>
      </c>
      <c r="D24" s="172">
        <v>5741</v>
      </c>
      <c r="E24" s="172">
        <v>3145</v>
      </c>
      <c r="F24" s="172">
        <v>13213</v>
      </c>
      <c r="G24" s="172">
        <v>8053</v>
      </c>
      <c r="H24" s="172">
        <v>0</v>
      </c>
      <c r="I24" s="172">
        <v>10590</v>
      </c>
      <c r="J24" s="172">
        <v>4083</v>
      </c>
      <c r="K24" s="172">
        <v>2203</v>
      </c>
      <c r="L24" s="172">
        <v>5000</v>
      </c>
      <c r="M24" s="172">
        <v>1667</v>
      </c>
      <c r="N24" s="172">
        <v>4244</v>
      </c>
      <c r="O24" s="172">
        <v>4627</v>
      </c>
    </row>
    <row r="25" spans="1:15" ht="111.95" customHeight="1" x14ac:dyDescent="0.3">
      <c r="A25" s="5" t="s">
        <v>64</v>
      </c>
      <c r="B25" s="172">
        <v>3689</v>
      </c>
      <c r="C25" s="172">
        <v>3087</v>
      </c>
      <c r="D25" s="172">
        <v>5533</v>
      </c>
      <c r="E25" s="172">
        <v>3250</v>
      </c>
      <c r="F25" s="172">
        <v>7440</v>
      </c>
      <c r="G25" s="172">
        <v>7945</v>
      </c>
      <c r="H25" s="172">
        <v>0</v>
      </c>
      <c r="I25" s="172">
        <v>9353</v>
      </c>
      <c r="J25" s="172">
        <v>4535</v>
      </c>
      <c r="K25" s="172">
        <v>2136</v>
      </c>
      <c r="L25" s="172">
        <v>5383</v>
      </c>
      <c r="M25" s="172">
        <v>2337</v>
      </c>
      <c r="N25" s="172">
        <v>4450</v>
      </c>
      <c r="O25" s="172">
        <v>1988</v>
      </c>
    </row>
    <row r="26" spans="1:15" ht="111.95" customHeight="1" x14ac:dyDescent="0.3">
      <c r="A26" s="5" t="s">
        <v>65</v>
      </c>
      <c r="B26" s="172">
        <v>2707</v>
      </c>
      <c r="C26" s="172">
        <v>2795</v>
      </c>
      <c r="D26" s="172">
        <v>4817</v>
      </c>
      <c r="E26" s="172">
        <v>3732</v>
      </c>
      <c r="F26" s="172">
        <v>6825</v>
      </c>
      <c r="G26" s="172">
        <v>7170</v>
      </c>
      <c r="H26" s="172">
        <v>0</v>
      </c>
      <c r="I26" s="172">
        <v>10658</v>
      </c>
      <c r="J26" s="172">
        <v>5656</v>
      </c>
      <c r="K26" s="172">
        <v>3085</v>
      </c>
      <c r="L26" s="172">
        <v>8371</v>
      </c>
      <c r="M26" s="172">
        <v>2531</v>
      </c>
      <c r="N26" s="172">
        <v>5630</v>
      </c>
      <c r="O26" s="172">
        <v>2329</v>
      </c>
    </row>
    <row r="27" spans="1:15" ht="111.95" customHeight="1" x14ac:dyDescent="0.3">
      <c r="A27" s="5" t="s">
        <v>66</v>
      </c>
      <c r="B27" s="172">
        <v>2880</v>
      </c>
      <c r="C27" s="172">
        <v>2931</v>
      </c>
      <c r="D27" s="172">
        <v>3675</v>
      </c>
      <c r="E27" s="172">
        <v>3125</v>
      </c>
      <c r="F27" s="172">
        <v>6578</v>
      </c>
      <c r="G27" s="172">
        <v>7690</v>
      </c>
      <c r="H27" s="172">
        <v>0</v>
      </c>
      <c r="I27" s="172">
        <v>9454</v>
      </c>
      <c r="J27" s="172">
        <v>4641</v>
      </c>
      <c r="K27" s="172">
        <v>1789</v>
      </c>
      <c r="L27" s="172">
        <v>10113</v>
      </c>
      <c r="M27" s="172">
        <v>3740</v>
      </c>
      <c r="N27" s="172">
        <v>5788</v>
      </c>
      <c r="O27" s="172">
        <v>1407</v>
      </c>
    </row>
    <row r="28" spans="1:15" ht="111.95" customHeight="1" x14ac:dyDescent="0.3">
      <c r="A28" s="5" t="s">
        <v>67</v>
      </c>
      <c r="B28" s="172">
        <v>2534</v>
      </c>
      <c r="C28" s="172">
        <v>2447</v>
      </c>
      <c r="D28" s="172">
        <v>4130</v>
      </c>
      <c r="E28" s="172">
        <v>2083</v>
      </c>
      <c r="F28" s="172">
        <v>7506</v>
      </c>
      <c r="G28" s="172">
        <v>6789</v>
      </c>
      <c r="H28" s="172">
        <v>0</v>
      </c>
      <c r="I28" s="172">
        <v>11685</v>
      </c>
      <c r="J28" s="172">
        <v>4350</v>
      </c>
      <c r="K28" s="172">
        <v>2012</v>
      </c>
      <c r="L28" s="172">
        <v>9786</v>
      </c>
      <c r="M28" s="172">
        <v>711</v>
      </c>
      <c r="N28" s="172">
        <v>7523</v>
      </c>
      <c r="O28" s="172">
        <v>2459</v>
      </c>
    </row>
    <row r="29" spans="1:15" ht="111.95" customHeight="1" x14ac:dyDescent="0.3">
      <c r="A29" s="5" t="s">
        <v>68</v>
      </c>
      <c r="B29" s="172">
        <v>3441</v>
      </c>
      <c r="C29" s="172">
        <v>2581</v>
      </c>
      <c r="D29" s="172">
        <v>2975</v>
      </c>
      <c r="E29" s="172">
        <v>2335</v>
      </c>
      <c r="F29" s="172">
        <v>4189</v>
      </c>
      <c r="G29" s="172">
        <v>7887</v>
      </c>
      <c r="H29" s="172">
        <v>0</v>
      </c>
      <c r="I29" s="172">
        <v>8421</v>
      </c>
      <c r="J29" s="172">
        <v>4000</v>
      </c>
      <c r="K29" s="172">
        <v>2190</v>
      </c>
      <c r="L29" s="172">
        <v>7758</v>
      </c>
      <c r="M29" s="172">
        <v>978</v>
      </c>
      <c r="N29" s="172">
        <v>4927</v>
      </c>
      <c r="O29" s="172">
        <v>2696</v>
      </c>
    </row>
    <row r="30" spans="1:15" ht="111.95" customHeight="1" x14ac:dyDescent="0.3">
      <c r="A30" s="5" t="s">
        <v>69</v>
      </c>
      <c r="B30" s="172">
        <v>3187</v>
      </c>
      <c r="C30" s="172">
        <v>2389</v>
      </c>
      <c r="D30" s="172">
        <v>4151</v>
      </c>
      <c r="E30" s="172">
        <v>3610</v>
      </c>
      <c r="F30" s="172">
        <v>7460</v>
      </c>
      <c r="G30" s="172">
        <v>7378</v>
      </c>
      <c r="H30" s="172">
        <v>6500</v>
      </c>
      <c r="I30" s="172">
        <v>8853</v>
      </c>
      <c r="J30" s="172">
        <v>4596</v>
      </c>
      <c r="K30" s="172">
        <v>2053</v>
      </c>
      <c r="L30" s="172">
        <v>6113</v>
      </c>
      <c r="M30" s="172">
        <v>1400</v>
      </c>
      <c r="N30" s="172">
        <v>4917</v>
      </c>
      <c r="O30" s="172">
        <v>3112</v>
      </c>
    </row>
    <row r="31" spans="1:15" ht="111.95" customHeight="1" x14ac:dyDescent="0.3">
      <c r="A31" s="5" t="s">
        <v>70</v>
      </c>
      <c r="B31" s="172">
        <v>3758</v>
      </c>
      <c r="C31" s="172">
        <v>2541</v>
      </c>
      <c r="D31" s="172">
        <v>2860</v>
      </c>
      <c r="E31" s="172">
        <v>1517</v>
      </c>
      <c r="F31" s="172">
        <v>9455</v>
      </c>
      <c r="G31" s="172">
        <v>7717</v>
      </c>
      <c r="H31" s="172">
        <v>9747</v>
      </c>
      <c r="I31" s="172">
        <v>10627</v>
      </c>
      <c r="J31" s="172">
        <v>3573</v>
      </c>
      <c r="K31" s="172">
        <v>1836</v>
      </c>
      <c r="L31" s="172">
        <v>6670</v>
      </c>
      <c r="M31" s="172">
        <v>3442</v>
      </c>
      <c r="N31" s="172">
        <v>4817</v>
      </c>
      <c r="O31" s="172">
        <v>3433</v>
      </c>
    </row>
    <row r="32" spans="1:15" ht="111.95" customHeight="1" x14ac:dyDescent="0.3">
      <c r="A32" s="23" t="s">
        <v>109</v>
      </c>
      <c r="B32" s="173">
        <f>SUM(B20:B31)/12</f>
        <v>3566.25</v>
      </c>
      <c r="C32" s="173">
        <f t="shared" ref="C32:O32" si="1">SUM(C20:C31)/12</f>
        <v>2690.9166666666665</v>
      </c>
      <c r="D32" s="173">
        <f t="shared" si="1"/>
        <v>4389.25</v>
      </c>
      <c r="E32" s="173">
        <f t="shared" si="1"/>
        <v>2753.4166666666665</v>
      </c>
      <c r="F32" s="173">
        <f t="shared" si="1"/>
        <v>9602</v>
      </c>
      <c r="G32" s="173">
        <f t="shared" si="1"/>
        <v>7692.25</v>
      </c>
      <c r="H32" s="173">
        <f t="shared" si="1"/>
        <v>2198.8333333333335</v>
      </c>
      <c r="I32" s="173">
        <f t="shared" si="1"/>
        <v>10187.25</v>
      </c>
      <c r="J32" s="173">
        <f t="shared" si="1"/>
        <v>4240.583333333333</v>
      </c>
      <c r="K32" s="173">
        <f t="shared" si="1"/>
        <v>2063.3333333333335</v>
      </c>
      <c r="L32" s="173">
        <f t="shared" si="1"/>
        <v>7388.5</v>
      </c>
      <c r="M32" s="173">
        <f t="shared" si="1"/>
        <v>2785.5833333333335</v>
      </c>
      <c r="N32" s="173">
        <f t="shared" si="1"/>
        <v>5248.583333333333</v>
      </c>
      <c r="O32" s="173">
        <f t="shared" si="1"/>
        <v>3354.6666666666665</v>
      </c>
    </row>
    <row r="33" spans="1:15" ht="39.950000000000003" customHeight="1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1:15" ht="195" customHeight="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ht="111.95" customHeigh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</row>
    <row r="36" spans="1:15" ht="111.95" customHeigh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</row>
    <row r="37" spans="1:15" ht="111.95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</row>
    <row r="38" spans="1:15" ht="111.95" customHeight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/>
    </row>
    <row r="39" spans="1:15" ht="111.95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8"/>
    </row>
    <row r="40" spans="1:15" ht="111.95" customHeight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</row>
    <row r="41" spans="1:15" ht="111.95" customHeigh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</row>
    <row r="42" spans="1:15" ht="111.95" customHeigh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8"/>
    </row>
    <row r="43" spans="1:15" ht="111.95" customHeight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8"/>
    </row>
    <row r="44" spans="1:15" ht="111.95" customHeigh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/>
    </row>
    <row r="45" spans="1:15" ht="111.95" customHeight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8"/>
    </row>
    <row r="46" spans="1:15" ht="111.95" customHeight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8"/>
    </row>
    <row r="47" spans="1:15" ht="111.95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</sheetData>
  <mergeCells count="5">
    <mergeCell ref="A1:H1"/>
    <mergeCell ref="I1:O1"/>
    <mergeCell ref="A17:H17"/>
    <mergeCell ref="I17:O17"/>
    <mergeCell ref="A2:O2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30" pageOrder="overThenDown" orientation="portrait" useFirstPageNumber="1" r:id="rId1"/>
  <headerFooter>
    <oddFooter>&amp;C&amp;30&amp;P</oddFooter>
  </headerFooter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5:I22"/>
  <sheetViews>
    <sheetView view="pageBreakPreview" zoomScale="85" zoomScaleSheetLayoutView="85" workbookViewId="0">
      <selection activeCell="N28" sqref="N28"/>
    </sheetView>
  </sheetViews>
  <sheetFormatPr defaultRowHeight="20.25" x14ac:dyDescent="0.3"/>
  <cols>
    <col min="1" max="1" width="9" style="21"/>
    <col min="2" max="2" width="7.25" style="21" customWidth="1"/>
    <col min="3" max="6" width="8.25" style="21" customWidth="1"/>
    <col min="7" max="7" width="8.25" style="20" customWidth="1"/>
  </cols>
  <sheetData>
    <row r="5" spans="1:9" x14ac:dyDescent="0.3">
      <c r="C5" s="256"/>
      <c r="D5" s="256"/>
      <c r="E5" s="256"/>
      <c r="F5" s="256"/>
      <c r="G5" s="256"/>
    </row>
    <row r="6" spans="1:9" x14ac:dyDescent="0.3">
      <c r="C6" s="256"/>
      <c r="D6" s="256"/>
      <c r="E6" s="256"/>
      <c r="F6" s="256"/>
      <c r="G6" s="256"/>
    </row>
    <row r="7" spans="1:9" x14ac:dyDescent="0.3">
      <c r="C7" s="256"/>
      <c r="D7" s="256"/>
      <c r="E7" s="256"/>
      <c r="F7" s="256"/>
      <c r="G7" s="256"/>
    </row>
    <row r="8" spans="1:9" ht="21" customHeight="1" x14ac:dyDescent="0.3">
      <c r="A8" s="257" t="s">
        <v>160</v>
      </c>
      <c r="B8" s="257"/>
      <c r="C8" s="257"/>
      <c r="D8" s="257"/>
      <c r="E8" s="257"/>
      <c r="F8" s="257"/>
      <c r="G8" s="257"/>
      <c r="H8" s="257"/>
      <c r="I8" s="257"/>
    </row>
    <row r="9" spans="1:9" ht="20.25" customHeight="1" x14ac:dyDescent="0.3">
      <c r="A9" s="257"/>
      <c r="B9" s="257"/>
      <c r="C9" s="257"/>
      <c r="D9" s="257"/>
      <c r="E9" s="257"/>
      <c r="F9" s="257"/>
      <c r="G9" s="257"/>
      <c r="H9" s="257"/>
      <c r="I9" s="257"/>
    </row>
    <row r="10" spans="1:9" ht="30" customHeight="1" x14ac:dyDescent="0.3">
      <c r="A10" s="257"/>
      <c r="B10" s="257"/>
      <c r="C10" s="257"/>
      <c r="D10" s="257"/>
      <c r="E10" s="257"/>
      <c r="F10" s="257"/>
      <c r="G10" s="257"/>
      <c r="H10" s="257"/>
      <c r="I10" s="257"/>
    </row>
    <row r="11" spans="1:9" ht="27.75" customHeight="1" x14ac:dyDescent="0.3"/>
    <row r="12" spans="1:9" ht="27.75" customHeight="1" x14ac:dyDescent="0.3"/>
    <row r="13" spans="1:9" ht="27.75" customHeight="1" x14ac:dyDescent="0.3"/>
    <row r="14" spans="1:9" ht="30" customHeight="1" x14ac:dyDescent="0.3"/>
    <row r="15" spans="1:9" ht="27.75" customHeight="1" x14ac:dyDescent="0.3"/>
    <row r="16" spans="1:9" ht="27.75" customHeight="1" x14ac:dyDescent="0.3"/>
    <row r="17" spans="7:9" ht="27.75" customHeight="1" x14ac:dyDescent="0.3"/>
    <row r="18" spans="7:9" s="21" customFormat="1" ht="27.75" customHeight="1" x14ac:dyDescent="0.3">
      <c r="G18" s="20"/>
      <c r="H18"/>
      <c r="I18"/>
    </row>
    <row r="19" spans="7:9" s="21" customFormat="1" ht="27.75" customHeight="1" x14ac:dyDescent="0.3">
      <c r="G19" s="20"/>
      <c r="H19"/>
      <c r="I19"/>
    </row>
    <row r="20" spans="7:9" s="21" customFormat="1" ht="27.75" customHeight="1" x14ac:dyDescent="0.3">
      <c r="G20" s="20"/>
      <c r="H20"/>
      <c r="I20"/>
    </row>
    <row r="21" spans="7:9" s="21" customFormat="1" ht="30" customHeight="1" x14ac:dyDescent="0.3">
      <c r="G21" s="20"/>
      <c r="H21"/>
      <c r="I21"/>
    </row>
    <row r="22" spans="7:9" s="21" customFormat="1" ht="27.75" customHeight="1" x14ac:dyDescent="0.3">
      <c r="G22" s="20"/>
      <c r="H22"/>
      <c r="I22"/>
    </row>
  </sheetData>
  <mergeCells count="2">
    <mergeCell ref="C5:G7"/>
    <mergeCell ref="A8:I10"/>
  </mergeCells>
  <phoneticPr fontId="2" type="noConversion"/>
  <pageMargins left="0.7" right="0.7" top="0.75" bottom="0.75" header="0.3" footer="0.3"/>
  <pageSetup paperSize="9" scale="9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FFFF00"/>
  </sheetPr>
  <dimension ref="A1:M17"/>
  <sheetViews>
    <sheetView view="pageBreakPreview" zoomScale="40" zoomScaleSheetLayoutView="4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C17" sqref="C17"/>
    </sheetView>
  </sheetViews>
  <sheetFormatPr defaultRowHeight="19.5" x14ac:dyDescent="0.3"/>
  <cols>
    <col min="1" max="1" width="17.5" style="1" customWidth="1"/>
    <col min="2" max="2" width="38.5" style="1" customWidth="1"/>
    <col min="3" max="6" width="38.5" style="2" customWidth="1"/>
    <col min="7" max="11" width="42" style="2" customWidth="1"/>
    <col min="13" max="13" width="31.625" customWidth="1"/>
  </cols>
  <sheetData>
    <row r="1" spans="1:13" ht="165.75" customHeight="1" x14ac:dyDescent="0.3">
      <c r="A1" s="268" t="s">
        <v>567</v>
      </c>
      <c r="B1" s="268"/>
      <c r="C1" s="268"/>
      <c r="D1" s="268"/>
      <c r="E1" s="268"/>
      <c r="F1" s="268"/>
      <c r="G1" s="269" t="s">
        <v>165</v>
      </c>
      <c r="H1" s="269"/>
      <c r="I1" s="269"/>
      <c r="J1" s="269"/>
      <c r="K1" s="269"/>
    </row>
    <row r="2" spans="1:13" ht="39.950000000000003" customHeight="1" x14ac:dyDescent="0.3">
      <c r="A2" s="260" t="s">
        <v>164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3" ht="97.5" customHeight="1" x14ac:dyDescent="0.3">
      <c r="A3" s="265" t="s">
        <v>18</v>
      </c>
      <c r="B3" s="265" t="s">
        <v>125</v>
      </c>
      <c r="C3" s="259" t="s">
        <v>1</v>
      </c>
      <c r="D3" s="276" t="s">
        <v>112</v>
      </c>
      <c r="E3" s="277"/>
      <c r="F3" s="278" t="s">
        <v>111</v>
      </c>
      <c r="G3" s="279"/>
      <c r="H3" s="261" t="s">
        <v>9</v>
      </c>
      <c r="I3" s="285" t="s">
        <v>161</v>
      </c>
      <c r="J3" s="285" t="s">
        <v>162</v>
      </c>
      <c r="K3" s="261" t="s">
        <v>163</v>
      </c>
    </row>
    <row r="4" spans="1:13" ht="97.5" customHeight="1" x14ac:dyDescent="0.3">
      <c r="A4" s="267"/>
      <c r="B4" s="267"/>
      <c r="C4" s="259"/>
      <c r="D4" s="42" t="s">
        <v>124</v>
      </c>
      <c r="E4" s="42" t="s">
        <v>3</v>
      </c>
      <c r="F4" s="42" t="s">
        <v>4</v>
      </c>
      <c r="G4" s="42" t="s">
        <v>7</v>
      </c>
      <c r="H4" s="261"/>
      <c r="I4" s="286"/>
      <c r="J4" s="286"/>
      <c r="K4" s="261"/>
    </row>
    <row r="5" spans="1:13" ht="111.95" customHeight="1" x14ac:dyDescent="0.3">
      <c r="A5" s="5" t="s">
        <v>59</v>
      </c>
      <c r="B5" s="169">
        <f>C5+D5+H5+I5+J5+K5</f>
        <v>338</v>
      </c>
      <c r="C5" s="114">
        <v>194</v>
      </c>
      <c r="D5" s="114">
        <f>E5+F5+G5</f>
        <v>48</v>
      </c>
      <c r="E5" s="114">
        <v>20</v>
      </c>
      <c r="F5" s="114">
        <v>23</v>
      </c>
      <c r="G5" s="114">
        <v>5</v>
      </c>
      <c r="H5" s="114">
        <v>90</v>
      </c>
      <c r="I5" s="114">
        <v>0</v>
      </c>
      <c r="J5" s="114">
        <v>6</v>
      </c>
      <c r="K5" s="114">
        <v>0</v>
      </c>
      <c r="M5" s="224">
        <f>C5+D5+H5+I5+J5+K5</f>
        <v>338</v>
      </c>
    </row>
    <row r="6" spans="1:13" ht="111.95" customHeight="1" x14ac:dyDescent="0.3">
      <c r="A6" s="5" t="s">
        <v>60</v>
      </c>
      <c r="B6" s="169">
        <f t="shared" ref="B6:B16" si="0">C6+D6+H6+I6+J6+K6</f>
        <v>326</v>
      </c>
      <c r="C6" s="114">
        <v>161</v>
      </c>
      <c r="D6" s="114">
        <f t="shared" ref="D6:D16" si="1">E6+F6+G6</f>
        <v>30</v>
      </c>
      <c r="E6" s="114">
        <v>19</v>
      </c>
      <c r="F6" s="114">
        <v>8</v>
      </c>
      <c r="G6" s="114">
        <v>3</v>
      </c>
      <c r="H6" s="114">
        <v>101</v>
      </c>
      <c r="I6" s="114">
        <v>0</v>
      </c>
      <c r="J6" s="114">
        <v>34</v>
      </c>
      <c r="K6" s="114">
        <v>0</v>
      </c>
      <c r="M6" s="224">
        <f t="shared" ref="M6:M17" si="2">C6+D6+H6+I6+J6+K6</f>
        <v>326</v>
      </c>
    </row>
    <row r="7" spans="1:13" ht="111.95" customHeight="1" x14ac:dyDescent="0.3">
      <c r="A7" s="5" t="s">
        <v>61</v>
      </c>
      <c r="B7" s="169">
        <f t="shared" si="0"/>
        <v>269</v>
      </c>
      <c r="C7" s="114">
        <v>144</v>
      </c>
      <c r="D7" s="114">
        <f t="shared" si="1"/>
        <v>38</v>
      </c>
      <c r="E7" s="114">
        <v>19</v>
      </c>
      <c r="F7" s="114">
        <v>14</v>
      </c>
      <c r="G7" s="114">
        <v>5</v>
      </c>
      <c r="H7" s="114">
        <v>83</v>
      </c>
      <c r="I7" s="114">
        <v>0</v>
      </c>
      <c r="J7" s="114">
        <v>2</v>
      </c>
      <c r="K7" s="114">
        <v>2</v>
      </c>
      <c r="M7" s="224">
        <f t="shared" si="2"/>
        <v>269</v>
      </c>
    </row>
    <row r="8" spans="1:13" ht="111.95" customHeight="1" x14ac:dyDescent="0.3">
      <c r="A8" s="5" t="s">
        <v>62</v>
      </c>
      <c r="B8" s="169">
        <f t="shared" si="0"/>
        <v>219</v>
      </c>
      <c r="C8" s="114">
        <v>48</v>
      </c>
      <c r="D8" s="114">
        <f t="shared" si="1"/>
        <v>39</v>
      </c>
      <c r="E8" s="114">
        <v>14</v>
      </c>
      <c r="F8" s="114">
        <v>23</v>
      </c>
      <c r="G8" s="114">
        <v>2</v>
      </c>
      <c r="H8" s="114">
        <v>127</v>
      </c>
      <c r="I8" s="114">
        <v>0</v>
      </c>
      <c r="J8" s="114">
        <v>5</v>
      </c>
      <c r="K8" s="114">
        <v>0</v>
      </c>
      <c r="M8" s="224">
        <f t="shared" si="2"/>
        <v>219</v>
      </c>
    </row>
    <row r="9" spans="1:13" ht="111.95" customHeight="1" x14ac:dyDescent="0.3">
      <c r="A9" s="5" t="s">
        <v>63</v>
      </c>
      <c r="B9" s="169">
        <f t="shared" si="0"/>
        <v>180</v>
      </c>
      <c r="C9" s="114">
        <v>0</v>
      </c>
      <c r="D9" s="114">
        <f t="shared" si="1"/>
        <v>33</v>
      </c>
      <c r="E9" s="114">
        <v>29</v>
      </c>
      <c r="F9" s="114">
        <v>4</v>
      </c>
      <c r="G9" s="114">
        <v>0</v>
      </c>
      <c r="H9" s="114">
        <v>130</v>
      </c>
      <c r="I9" s="114">
        <v>15</v>
      </c>
      <c r="J9" s="114">
        <v>1</v>
      </c>
      <c r="K9" s="114">
        <v>1</v>
      </c>
      <c r="M9" s="224">
        <f t="shared" si="2"/>
        <v>180</v>
      </c>
    </row>
    <row r="10" spans="1:13" ht="111.95" customHeight="1" x14ac:dyDescent="0.3">
      <c r="A10" s="5" t="s">
        <v>64</v>
      </c>
      <c r="B10" s="169">
        <f t="shared" si="0"/>
        <v>219</v>
      </c>
      <c r="C10" s="114">
        <v>0</v>
      </c>
      <c r="D10" s="114">
        <f t="shared" si="1"/>
        <v>5</v>
      </c>
      <c r="E10" s="114">
        <v>1</v>
      </c>
      <c r="F10" s="114">
        <v>4</v>
      </c>
      <c r="G10" s="114">
        <v>0</v>
      </c>
      <c r="H10" s="114">
        <v>102</v>
      </c>
      <c r="I10" s="114">
        <v>74</v>
      </c>
      <c r="J10" s="114">
        <v>38</v>
      </c>
      <c r="K10" s="114">
        <v>0</v>
      </c>
      <c r="M10" s="224">
        <f t="shared" si="2"/>
        <v>219</v>
      </c>
    </row>
    <row r="11" spans="1:13" ht="111.95" customHeight="1" x14ac:dyDescent="0.3">
      <c r="A11" s="5" t="s">
        <v>65</v>
      </c>
      <c r="B11" s="169">
        <f t="shared" si="0"/>
        <v>386</v>
      </c>
      <c r="C11" s="114">
        <v>166</v>
      </c>
      <c r="D11" s="114">
        <f t="shared" si="1"/>
        <v>50</v>
      </c>
      <c r="E11" s="114">
        <v>32</v>
      </c>
      <c r="F11" s="114">
        <v>8</v>
      </c>
      <c r="G11" s="114">
        <v>10</v>
      </c>
      <c r="H11" s="114">
        <v>138</v>
      </c>
      <c r="I11" s="114">
        <v>15</v>
      </c>
      <c r="J11" s="114">
        <v>17</v>
      </c>
      <c r="K11" s="114">
        <v>0</v>
      </c>
      <c r="M11" s="224">
        <f t="shared" si="2"/>
        <v>386</v>
      </c>
    </row>
    <row r="12" spans="1:13" ht="111.95" customHeight="1" x14ac:dyDescent="0.3">
      <c r="A12" s="5" t="s">
        <v>66</v>
      </c>
      <c r="B12" s="169">
        <f t="shared" si="0"/>
        <v>379</v>
      </c>
      <c r="C12" s="114">
        <v>155</v>
      </c>
      <c r="D12" s="114">
        <f t="shared" si="1"/>
        <v>69</v>
      </c>
      <c r="E12" s="114">
        <v>48</v>
      </c>
      <c r="F12" s="114">
        <v>19</v>
      </c>
      <c r="G12" s="114">
        <v>2</v>
      </c>
      <c r="H12" s="114">
        <v>141</v>
      </c>
      <c r="I12" s="114">
        <v>8</v>
      </c>
      <c r="J12" s="114">
        <v>4</v>
      </c>
      <c r="K12" s="114">
        <v>2</v>
      </c>
      <c r="M12" s="224">
        <f t="shared" si="2"/>
        <v>379</v>
      </c>
    </row>
    <row r="13" spans="1:13" ht="111.95" customHeight="1" x14ac:dyDescent="0.3">
      <c r="A13" s="5" t="s">
        <v>67</v>
      </c>
      <c r="B13" s="169">
        <f t="shared" si="0"/>
        <v>375</v>
      </c>
      <c r="C13" s="114">
        <v>203</v>
      </c>
      <c r="D13" s="114">
        <f t="shared" si="1"/>
        <v>67</v>
      </c>
      <c r="E13" s="114">
        <v>37</v>
      </c>
      <c r="F13" s="114">
        <v>17</v>
      </c>
      <c r="G13" s="114">
        <v>13</v>
      </c>
      <c r="H13" s="114">
        <v>65</v>
      </c>
      <c r="I13" s="114">
        <v>17</v>
      </c>
      <c r="J13" s="114">
        <v>3</v>
      </c>
      <c r="K13" s="114">
        <v>20</v>
      </c>
      <c r="M13" s="224">
        <f t="shared" si="2"/>
        <v>375</v>
      </c>
    </row>
    <row r="14" spans="1:13" ht="111.95" customHeight="1" x14ac:dyDescent="0.3">
      <c r="A14" s="5" t="s">
        <v>68</v>
      </c>
      <c r="B14" s="169">
        <f t="shared" si="0"/>
        <v>396</v>
      </c>
      <c r="C14" s="114">
        <v>225</v>
      </c>
      <c r="D14" s="114">
        <f t="shared" si="1"/>
        <v>41</v>
      </c>
      <c r="E14" s="114">
        <v>11</v>
      </c>
      <c r="F14" s="114">
        <v>24</v>
      </c>
      <c r="G14" s="114">
        <v>6</v>
      </c>
      <c r="H14" s="114">
        <v>109</v>
      </c>
      <c r="I14" s="114">
        <v>7</v>
      </c>
      <c r="J14" s="114">
        <v>14</v>
      </c>
      <c r="K14" s="114">
        <v>0</v>
      </c>
      <c r="M14" s="224">
        <f t="shared" si="2"/>
        <v>396</v>
      </c>
    </row>
    <row r="15" spans="1:13" ht="111.95" customHeight="1" x14ac:dyDescent="0.3">
      <c r="A15" s="5" t="s">
        <v>69</v>
      </c>
      <c r="B15" s="169">
        <f t="shared" si="0"/>
        <v>373</v>
      </c>
      <c r="C15" s="114">
        <v>180</v>
      </c>
      <c r="D15" s="114">
        <f t="shared" si="1"/>
        <v>63</v>
      </c>
      <c r="E15" s="114">
        <v>3</v>
      </c>
      <c r="F15" s="114">
        <v>30</v>
      </c>
      <c r="G15" s="114">
        <v>30</v>
      </c>
      <c r="H15" s="114">
        <v>113</v>
      </c>
      <c r="I15" s="114">
        <v>12</v>
      </c>
      <c r="J15" s="114">
        <v>3</v>
      </c>
      <c r="K15" s="114">
        <v>2</v>
      </c>
      <c r="M15" s="224">
        <f t="shared" si="2"/>
        <v>373</v>
      </c>
    </row>
    <row r="16" spans="1:13" ht="111.95" customHeight="1" x14ac:dyDescent="0.3">
      <c r="A16" s="5" t="s">
        <v>70</v>
      </c>
      <c r="B16" s="169">
        <f t="shared" si="0"/>
        <v>429</v>
      </c>
      <c r="C16" s="114">
        <v>204</v>
      </c>
      <c r="D16" s="114">
        <f t="shared" si="1"/>
        <v>72</v>
      </c>
      <c r="E16" s="114">
        <v>18</v>
      </c>
      <c r="F16" s="114">
        <v>29</v>
      </c>
      <c r="G16" s="114">
        <v>25</v>
      </c>
      <c r="H16" s="114">
        <v>137</v>
      </c>
      <c r="I16" s="114">
        <v>14</v>
      </c>
      <c r="J16" s="114">
        <v>2</v>
      </c>
      <c r="K16" s="114">
        <v>0</v>
      </c>
      <c r="M16" s="224">
        <f t="shared" si="2"/>
        <v>429</v>
      </c>
    </row>
    <row r="17" spans="1:13" ht="111.95" customHeight="1" x14ac:dyDescent="0.3">
      <c r="A17" s="23" t="s">
        <v>72</v>
      </c>
      <c r="B17" s="116">
        <f>SUM(B5:B16)</f>
        <v>3889</v>
      </c>
      <c r="C17" s="116">
        <f t="shared" ref="C17:K17" si="3">SUM(C5:C16)</f>
        <v>1680</v>
      </c>
      <c r="D17" s="116">
        <f t="shared" si="3"/>
        <v>555</v>
      </c>
      <c r="E17" s="116">
        <f t="shared" si="3"/>
        <v>251</v>
      </c>
      <c r="F17" s="116">
        <f t="shared" si="3"/>
        <v>203</v>
      </c>
      <c r="G17" s="116">
        <f t="shared" si="3"/>
        <v>101</v>
      </c>
      <c r="H17" s="116">
        <f t="shared" si="3"/>
        <v>1336</v>
      </c>
      <c r="I17" s="116">
        <f t="shared" si="3"/>
        <v>162</v>
      </c>
      <c r="J17" s="116">
        <f t="shared" si="3"/>
        <v>129</v>
      </c>
      <c r="K17" s="116">
        <f t="shared" si="3"/>
        <v>27</v>
      </c>
      <c r="M17" s="224">
        <f t="shared" si="2"/>
        <v>3889</v>
      </c>
    </row>
  </sheetData>
  <mergeCells count="12">
    <mergeCell ref="K3:K4"/>
    <mergeCell ref="I3:I4"/>
    <mergeCell ref="G1:K1"/>
    <mergeCell ref="A1:F1"/>
    <mergeCell ref="A2:K2"/>
    <mergeCell ref="A3:A4"/>
    <mergeCell ref="B3:B4"/>
    <mergeCell ref="C3:C4"/>
    <mergeCell ref="D3:E3"/>
    <mergeCell ref="F3:G3"/>
    <mergeCell ref="H3:H4"/>
    <mergeCell ref="J3:J4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6" firstPageNumber="36" pageOrder="overThenDown" orientation="portrait" useFirstPageNumber="1" r:id="rId1"/>
  <headerFooter>
    <oddFooter>&amp;C&amp;30&amp;P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2"/>
  <sheetViews>
    <sheetView view="pageBreakPreview" zoomScaleSheetLayoutView="100" workbookViewId="0">
      <selection activeCell="F9" sqref="F9"/>
    </sheetView>
  </sheetViews>
  <sheetFormatPr defaultRowHeight="20.25" x14ac:dyDescent="0.3"/>
  <cols>
    <col min="1" max="1" width="9" style="21"/>
    <col min="2" max="2" width="7.25" style="21" customWidth="1"/>
    <col min="3" max="6" width="8.25" style="21" customWidth="1"/>
    <col min="7" max="7" width="8.25" style="20" customWidth="1"/>
  </cols>
  <sheetData>
    <row r="1" spans="1:10" x14ac:dyDescent="0.3">
      <c r="A1" s="70"/>
      <c r="B1" s="70"/>
      <c r="C1" s="70"/>
      <c r="D1" s="70"/>
      <c r="E1" s="70"/>
      <c r="F1" s="70"/>
      <c r="G1" s="71"/>
      <c r="H1" s="71"/>
      <c r="I1" s="71"/>
    </row>
    <row r="2" spans="1:10" x14ac:dyDescent="0.3">
      <c r="A2" s="70"/>
      <c r="B2" s="70"/>
      <c r="C2" s="70"/>
      <c r="D2" s="70"/>
      <c r="E2" s="70"/>
      <c r="F2" s="70"/>
      <c r="G2" s="71"/>
      <c r="H2" s="71"/>
      <c r="I2" s="71"/>
    </row>
    <row r="3" spans="1:10" x14ac:dyDescent="0.3">
      <c r="A3" s="70"/>
      <c r="B3" s="70"/>
      <c r="C3" s="253" t="s">
        <v>20</v>
      </c>
      <c r="D3" s="253"/>
      <c r="E3" s="253"/>
      <c r="F3" s="253"/>
      <c r="G3" s="253"/>
      <c r="H3" s="71"/>
      <c r="I3" s="71"/>
    </row>
    <row r="4" spans="1:10" x14ac:dyDescent="0.3">
      <c r="A4" s="70"/>
      <c r="B4" s="70"/>
      <c r="C4" s="253"/>
      <c r="D4" s="253"/>
      <c r="E4" s="253"/>
      <c r="F4" s="253"/>
      <c r="G4" s="253"/>
      <c r="H4" s="71"/>
      <c r="I4" s="71"/>
    </row>
    <row r="5" spans="1:10" ht="21" thickBot="1" x14ac:dyDescent="0.35">
      <c r="A5" s="70"/>
      <c r="B5" s="70"/>
      <c r="C5" s="254"/>
      <c r="D5" s="254"/>
      <c r="E5" s="254"/>
      <c r="F5" s="254"/>
      <c r="G5" s="254"/>
      <c r="H5" s="71"/>
      <c r="I5" s="71"/>
    </row>
    <row r="6" spans="1:10" ht="30.75" thickTop="1" x14ac:dyDescent="0.3">
      <c r="A6" s="70"/>
      <c r="B6" s="70"/>
      <c r="C6" s="72"/>
      <c r="D6" s="72"/>
      <c r="E6" s="72"/>
      <c r="F6" s="72"/>
      <c r="G6" s="72"/>
      <c r="H6" s="71"/>
      <c r="I6" s="71"/>
    </row>
    <row r="7" spans="1:10" x14ac:dyDescent="0.3">
      <c r="A7" s="70"/>
      <c r="B7" s="70"/>
      <c r="C7" s="70"/>
      <c r="D7" s="70"/>
      <c r="E7" s="70"/>
      <c r="F7" s="70"/>
      <c r="G7" s="71"/>
      <c r="H7" s="71"/>
      <c r="I7" s="71"/>
    </row>
    <row r="8" spans="1:10" ht="30" customHeight="1" x14ac:dyDescent="0.3">
      <c r="A8" s="94" t="s">
        <v>521</v>
      </c>
      <c r="B8" s="94"/>
      <c r="C8" s="94"/>
      <c r="D8" s="94"/>
      <c r="E8" s="94"/>
      <c r="F8" s="94"/>
      <c r="G8" s="95"/>
      <c r="H8" s="95"/>
      <c r="I8" s="95"/>
      <c r="J8" s="41"/>
    </row>
    <row r="9" spans="1:10" ht="27.75" customHeight="1" x14ac:dyDescent="0.3">
      <c r="A9" s="94" t="s">
        <v>522</v>
      </c>
      <c r="B9" s="94"/>
      <c r="C9" s="94"/>
      <c r="D9" s="94"/>
      <c r="E9" s="94"/>
      <c r="F9" s="94"/>
      <c r="G9" s="95"/>
      <c r="H9" s="95"/>
      <c r="I9" s="95"/>
      <c r="J9" s="41"/>
    </row>
    <row r="10" spans="1:10" ht="27.75" customHeight="1" x14ac:dyDescent="0.3">
      <c r="A10" s="94"/>
      <c r="B10" s="94"/>
      <c r="C10" s="94"/>
      <c r="D10" s="94"/>
      <c r="E10" s="94"/>
      <c r="F10" s="94"/>
      <c r="G10" s="95"/>
      <c r="H10" s="95"/>
      <c r="I10" s="95"/>
      <c r="J10" s="41"/>
    </row>
    <row r="11" spans="1:10" ht="27.75" customHeight="1" x14ac:dyDescent="0.3">
      <c r="A11" s="94"/>
      <c r="B11" s="94"/>
      <c r="C11" s="94"/>
      <c r="D11" s="94"/>
      <c r="E11" s="94"/>
      <c r="F11" s="94"/>
      <c r="G11" s="95"/>
      <c r="H11" s="95"/>
      <c r="I11" s="95"/>
      <c r="J11" s="41"/>
    </row>
    <row r="12" spans="1:10" ht="30" customHeight="1" x14ac:dyDescent="0.3">
      <c r="A12" s="94" t="s">
        <v>523</v>
      </c>
      <c r="B12" s="94"/>
      <c r="C12" s="94"/>
      <c r="D12" s="94"/>
      <c r="E12" s="94"/>
      <c r="F12" s="94"/>
      <c r="G12" s="95"/>
      <c r="H12" s="95"/>
      <c r="I12" s="95"/>
      <c r="J12" s="41"/>
    </row>
    <row r="13" spans="1:10" ht="27.75" customHeight="1" x14ac:dyDescent="0.3">
      <c r="A13" s="94" t="s">
        <v>524</v>
      </c>
      <c r="B13" s="94"/>
      <c r="C13" s="94"/>
      <c r="D13" s="94"/>
      <c r="E13" s="94"/>
      <c r="F13" s="94"/>
      <c r="G13" s="95"/>
      <c r="H13" s="95"/>
      <c r="I13" s="95"/>
      <c r="J13" s="41"/>
    </row>
    <row r="14" spans="1:10" ht="27.75" customHeight="1" x14ac:dyDescent="0.3">
      <c r="A14" s="94"/>
      <c r="B14" s="94"/>
      <c r="C14" s="94"/>
      <c r="D14" s="94"/>
      <c r="E14" s="94"/>
      <c r="F14" s="94"/>
      <c r="G14" s="95"/>
      <c r="H14" s="95"/>
      <c r="I14" s="95"/>
      <c r="J14" s="41"/>
    </row>
    <row r="15" spans="1:10" ht="27.75" customHeight="1" x14ac:dyDescent="0.3">
      <c r="A15" s="94"/>
      <c r="B15" s="94"/>
      <c r="C15" s="94"/>
      <c r="D15" s="94"/>
      <c r="E15" s="94"/>
      <c r="F15" s="94"/>
      <c r="G15" s="95"/>
      <c r="H15" s="95"/>
      <c r="I15" s="95"/>
      <c r="J15" s="41"/>
    </row>
    <row r="16" spans="1:10" ht="27.75" customHeight="1" x14ac:dyDescent="0.3">
      <c r="A16" s="94" t="s">
        <v>534</v>
      </c>
      <c r="B16" s="94"/>
      <c r="C16" s="94"/>
      <c r="D16" s="94"/>
      <c r="E16" s="94"/>
      <c r="F16" s="94"/>
      <c r="G16" s="95"/>
      <c r="H16" s="95"/>
      <c r="I16" s="95"/>
      <c r="J16" s="41"/>
    </row>
    <row r="17" spans="1:10" ht="27.75" customHeight="1" x14ac:dyDescent="0.3">
      <c r="A17" s="94"/>
      <c r="B17" s="94"/>
      <c r="C17" s="94"/>
      <c r="D17" s="94"/>
      <c r="E17" s="94"/>
      <c r="F17" s="94"/>
      <c r="G17" s="95"/>
      <c r="H17" s="95"/>
      <c r="I17" s="95"/>
      <c r="J17" s="41"/>
    </row>
    <row r="18" spans="1:10" ht="27.75" customHeight="1" x14ac:dyDescent="0.3">
      <c r="A18" s="94"/>
      <c r="B18" s="94"/>
      <c r="C18" s="94"/>
      <c r="D18" s="94"/>
      <c r="E18" s="94"/>
      <c r="F18" s="94"/>
      <c r="G18" s="95"/>
      <c r="H18" s="95"/>
      <c r="I18" s="95"/>
      <c r="J18" s="41"/>
    </row>
    <row r="19" spans="1:10" ht="30" customHeight="1" x14ac:dyDescent="0.3">
      <c r="A19" s="94" t="s">
        <v>525</v>
      </c>
      <c r="B19" s="94"/>
      <c r="C19" s="94"/>
      <c r="D19" s="94"/>
      <c r="E19" s="94"/>
      <c r="F19" s="94"/>
      <c r="G19" s="95"/>
      <c r="H19" s="95"/>
      <c r="I19" s="95"/>
      <c r="J19" s="41"/>
    </row>
    <row r="20" spans="1:10" ht="27.75" customHeight="1" x14ac:dyDescent="0.3">
      <c r="A20" s="94" t="s">
        <v>526</v>
      </c>
      <c r="B20" s="94"/>
      <c r="C20" s="94"/>
      <c r="D20" s="94"/>
      <c r="E20" s="94"/>
      <c r="F20" s="94"/>
      <c r="G20" s="95"/>
      <c r="H20" s="95"/>
      <c r="I20" s="95"/>
      <c r="J20" s="41"/>
    </row>
    <row r="21" spans="1:10" x14ac:dyDescent="0.3">
      <c r="A21" s="94"/>
      <c r="B21" s="94"/>
      <c r="C21" s="94"/>
      <c r="D21" s="94"/>
      <c r="E21" s="94"/>
      <c r="F21" s="94"/>
      <c r="G21" s="95"/>
      <c r="H21" s="95"/>
      <c r="I21" s="95"/>
    </row>
    <row r="22" spans="1:10" x14ac:dyDescent="0.3">
      <c r="A22" s="70"/>
      <c r="B22" s="70"/>
      <c r="C22" s="70"/>
      <c r="D22" s="70"/>
      <c r="E22" s="70"/>
      <c r="F22" s="70"/>
      <c r="G22" s="71"/>
      <c r="H22" s="71"/>
      <c r="I22" s="71"/>
    </row>
  </sheetData>
  <mergeCells count="1">
    <mergeCell ref="C3:G5"/>
  </mergeCells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5:R22"/>
  <sheetViews>
    <sheetView view="pageBreakPreview" zoomScale="85" zoomScaleSheetLayoutView="85" workbookViewId="0">
      <selection activeCell="A8" sqref="A8:I10"/>
    </sheetView>
  </sheetViews>
  <sheetFormatPr defaultRowHeight="20.25" x14ac:dyDescent="0.3"/>
  <cols>
    <col min="1" max="1" width="9" style="21"/>
    <col min="2" max="2" width="7.25" style="21" customWidth="1"/>
    <col min="3" max="6" width="8.25" style="21" customWidth="1"/>
    <col min="7" max="7" width="8.25" style="20" customWidth="1"/>
    <col min="10" max="10" width="9" style="21"/>
    <col min="11" max="11" width="7.25" style="21" customWidth="1"/>
    <col min="12" max="15" width="8.25" style="21" customWidth="1"/>
    <col min="16" max="16" width="8.25" style="20" customWidth="1"/>
  </cols>
  <sheetData>
    <row r="5" spans="1:18" x14ac:dyDescent="0.3">
      <c r="C5" s="256"/>
      <c r="D5" s="256"/>
      <c r="E5" s="256"/>
      <c r="F5" s="256"/>
      <c r="G5" s="256"/>
      <c r="L5" s="256"/>
      <c r="M5" s="256"/>
      <c r="N5" s="256"/>
      <c r="O5" s="256"/>
      <c r="P5" s="256"/>
    </row>
    <row r="6" spans="1:18" x14ac:dyDescent="0.3">
      <c r="C6" s="256"/>
      <c r="D6" s="256"/>
      <c r="E6" s="256"/>
      <c r="F6" s="256"/>
      <c r="G6" s="256"/>
      <c r="L6" s="256"/>
      <c r="M6" s="256"/>
      <c r="N6" s="256"/>
      <c r="O6" s="256"/>
      <c r="P6" s="256"/>
    </row>
    <row r="7" spans="1:18" x14ac:dyDescent="0.3">
      <c r="C7" s="256"/>
      <c r="D7" s="256"/>
      <c r="E7" s="256"/>
      <c r="F7" s="256"/>
      <c r="G7" s="256"/>
      <c r="L7" s="256"/>
      <c r="M7" s="256"/>
      <c r="N7" s="256"/>
      <c r="O7" s="256"/>
      <c r="P7" s="256"/>
    </row>
    <row r="8" spans="1:18" ht="21" customHeight="1" x14ac:dyDescent="0.3">
      <c r="A8" s="258"/>
      <c r="B8" s="258"/>
      <c r="C8" s="258"/>
      <c r="D8" s="258"/>
      <c r="E8" s="258"/>
      <c r="F8" s="258"/>
      <c r="G8" s="258"/>
      <c r="H8" s="258"/>
      <c r="I8" s="258"/>
      <c r="J8" s="257" t="s">
        <v>166</v>
      </c>
      <c r="K8" s="257"/>
      <c r="L8" s="257"/>
      <c r="M8" s="257"/>
      <c r="N8" s="257"/>
      <c r="O8" s="257"/>
      <c r="P8" s="257"/>
      <c r="Q8" s="257"/>
      <c r="R8" s="257"/>
    </row>
    <row r="9" spans="1:18" ht="20.25" customHeight="1" x14ac:dyDescent="0.3">
      <c r="A9" s="258"/>
      <c r="B9" s="258"/>
      <c r="C9" s="258"/>
      <c r="D9" s="258"/>
      <c r="E9" s="258"/>
      <c r="F9" s="258"/>
      <c r="G9" s="258"/>
      <c r="H9" s="258"/>
      <c r="I9" s="258"/>
      <c r="J9" s="257"/>
      <c r="K9" s="257"/>
      <c r="L9" s="257"/>
      <c r="M9" s="257"/>
      <c r="N9" s="257"/>
      <c r="O9" s="257"/>
      <c r="P9" s="257"/>
      <c r="Q9" s="257"/>
      <c r="R9" s="257"/>
    </row>
    <row r="10" spans="1:18" ht="30" customHeight="1" x14ac:dyDescent="0.3">
      <c r="A10" s="258"/>
      <c r="B10" s="258"/>
      <c r="C10" s="258"/>
      <c r="D10" s="258"/>
      <c r="E10" s="258"/>
      <c r="F10" s="258"/>
      <c r="G10" s="258"/>
      <c r="H10" s="258"/>
      <c r="I10" s="258"/>
      <c r="J10" s="257"/>
      <c r="K10" s="257"/>
      <c r="L10" s="257"/>
      <c r="M10" s="257"/>
      <c r="N10" s="257"/>
      <c r="O10" s="257"/>
      <c r="P10" s="257"/>
      <c r="Q10" s="257"/>
      <c r="R10" s="257"/>
    </row>
    <row r="11" spans="1:18" ht="27.75" customHeight="1" x14ac:dyDescent="0.3"/>
    <row r="12" spans="1:18" ht="27.75" customHeight="1" x14ac:dyDescent="0.3"/>
    <row r="13" spans="1:18" ht="27.75" customHeight="1" x14ac:dyDescent="0.3"/>
    <row r="14" spans="1:18" ht="30" customHeight="1" x14ac:dyDescent="0.3"/>
    <row r="15" spans="1:18" ht="27.75" customHeight="1" x14ac:dyDescent="0.3"/>
    <row r="16" spans="1:18" ht="27.75" customHeight="1" x14ac:dyDescent="0.3"/>
    <row r="17" spans="7:18" ht="27.75" customHeight="1" x14ac:dyDescent="0.3"/>
    <row r="18" spans="7:18" s="21" customFormat="1" ht="27.75" customHeight="1" x14ac:dyDescent="0.3">
      <c r="G18" s="20"/>
      <c r="H18"/>
      <c r="I18"/>
      <c r="P18" s="20"/>
      <c r="Q18"/>
      <c r="R18"/>
    </row>
    <row r="19" spans="7:18" s="21" customFormat="1" ht="27.75" customHeight="1" x14ac:dyDescent="0.3">
      <c r="G19" s="20"/>
      <c r="H19"/>
      <c r="I19"/>
      <c r="P19" s="20"/>
      <c r="Q19"/>
      <c r="R19"/>
    </row>
    <row r="20" spans="7:18" s="21" customFormat="1" ht="27.75" customHeight="1" x14ac:dyDescent="0.3">
      <c r="G20" s="20"/>
      <c r="H20"/>
      <c r="I20"/>
      <c r="P20" s="20"/>
      <c r="Q20"/>
      <c r="R20"/>
    </row>
    <row r="21" spans="7:18" s="21" customFormat="1" ht="30" customHeight="1" x14ac:dyDescent="0.3">
      <c r="G21" s="20"/>
      <c r="H21"/>
      <c r="I21"/>
      <c r="P21" s="20"/>
      <c r="Q21"/>
      <c r="R21"/>
    </row>
    <row r="22" spans="7:18" s="21" customFormat="1" ht="27.75" customHeight="1" x14ac:dyDescent="0.3">
      <c r="G22" s="20"/>
      <c r="H22"/>
      <c r="I22"/>
      <c r="P22" s="20"/>
      <c r="Q22"/>
      <c r="R22"/>
    </row>
  </sheetData>
  <mergeCells count="4">
    <mergeCell ref="C5:G7"/>
    <mergeCell ref="A8:I10"/>
    <mergeCell ref="L5:P7"/>
    <mergeCell ref="J8:R10"/>
  </mergeCells>
  <phoneticPr fontId="2" type="noConversion"/>
  <pageMargins left="0.7" right="0.7" top="0.75" bottom="0.75" header="0.3" footer="0.3"/>
  <pageSetup paperSize="9" scale="9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L16"/>
  <sheetViews>
    <sheetView view="pageBreakPreview" zoomScale="40" zoomScaleSheetLayoutView="40" workbookViewId="0">
      <selection activeCell="A8" sqref="A8:I10"/>
    </sheetView>
  </sheetViews>
  <sheetFormatPr defaultRowHeight="19.5" x14ac:dyDescent="0.3"/>
  <cols>
    <col min="1" max="1" width="17.5" style="1" customWidth="1"/>
    <col min="2" max="2" width="38.5" style="1" customWidth="1"/>
    <col min="3" max="6" width="38.5" style="2" customWidth="1"/>
    <col min="7" max="12" width="34.875" style="2" customWidth="1"/>
  </cols>
  <sheetData>
    <row r="1" spans="1:12" ht="165.75" customHeight="1" x14ac:dyDescent="0.3">
      <c r="A1" s="268" t="s">
        <v>127</v>
      </c>
      <c r="B1" s="268"/>
      <c r="C1" s="268"/>
      <c r="D1" s="268"/>
      <c r="E1" s="268"/>
      <c r="F1" s="268"/>
      <c r="G1" s="269" t="s">
        <v>178</v>
      </c>
      <c r="H1" s="269"/>
      <c r="I1" s="269"/>
      <c r="J1" s="269"/>
      <c r="K1" s="269"/>
      <c r="L1" s="269"/>
    </row>
    <row r="2" spans="1:12" ht="39.950000000000003" customHeight="1" x14ac:dyDescent="0.3">
      <c r="A2" s="287" t="s">
        <v>177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</row>
    <row r="3" spans="1:12" ht="195" customHeight="1" x14ac:dyDescent="0.3">
      <c r="A3" s="44" t="s">
        <v>129</v>
      </c>
      <c r="B3" s="49" t="s">
        <v>125</v>
      </c>
      <c r="C3" s="50" t="s">
        <v>167</v>
      </c>
      <c r="D3" s="51" t="s">
        <v>168</v>
      </c>
      <c r="E3" s="51" t="s">
        <v>169</v>
      </c>
      <c r="F3" s="51" t="s">
        <v>170</v>
      </c>
      <c r="G3" s="51" t="s">
        <v>171</v>
      </c>
      <c r="H3" s="52" t="s">
        <v>172</v>
      </c>
      <c r="I3" s="53" t="s">
        <v>173</v>
      </c>
      <c r="J3" s="53" t="s">
        <v>174</v>
      </c>
      <c r="K3" s="53" t="s">
        <v>175</v>
      </c>
      <c r="L3" s="52" t="s">
        <v>176</v>
      </c>
    </row>
    <row r="4" spans="1:12" ht="111.95" customHeight="1" x14ac:dyDescent="0.3">
      <c r="A4" s="5" t="s">
        <v>59</v>
      </c>
      <c r="B4" s="5"/>
      <c r="C4" s="7"/>
      <c r="D4" s="7"/>
      <c r="E4" s="7"/>
      <c r="F4" s="7"/>
      <c r="G4" s="8"/>
      <c r="H4" s="7"/>
      <c r="I4" s="7"/>
      <c r="J4" s="7"/>
      <c r="K4" s="7"/>
      <c r="L4" s="7"/>
    </row>
    <row r="5" spans="1:12" ht="111.95" customHeight="1" x14ac:dyDescent="0.3">
      <c r="A5" s="5" t="s">
        <v>60</v>
      </c>
      <c r="B5" s="5"/>
      <c r="C5" s="7"/>
      <c r="D5" s="7"/>
      <c r="E5" s="7"/>
      <c r="F5" s="7"/>
      <c r="G5" s="8"/>
      <c r="H5" s="7"/>
      <c r="I5" s="7"/>
      <c r="J5" s="7"/>
      <c r="K5" s="7"/>
      <c r="L5" s="7"/>
    </row>
    <row r="6" spans="1:12" ht="111.95" customHeight="1" x14ac:dyDescent="0.3">
      <c r="A6" s="5" t="s">
        <v>61</v>
      </c>
      <c r="B6" s="5"/>
      <c r="C6" s="7"/>
      <c r="D6" s="7"/>
      <c r="E6" s="7"/>
      <c r="F6" s="7"/>
      <c r="G6" s="8"/>
      <c r="H6" s="7"/>
      <c r="I6" s="7"/>
      <c r="J6" s="7"/>
      <c r="K6" s="7"/>
      <c r="L6" s="7"/>
    </row>
    <row r="7" spans="1:12" ht="111.95" customHeight="1" x14ac:dyDescent="0.3">
      <c r="A7" s="5" t="s">
        <v>62</v>
      </c>
      <c r="B7" s="5"/>
      <c r="C7" s="7"/>
      <c r="D7" s="7"/>
      <c r="E7" s="7"/>
      <c r="F7" s="7"/>
      <c r="G7" s="8"/>
      <c r="H7" s="8"/>
      <c r="I7" s="8"/>
      <c r="J7" s="8"/>
      <c r="K7" s="8"/>
      <c r="L7" s="7"/>
    </row>
    <row r="8" spans="1:12" ht="111.95" customHeight="1" x14ac:dyDescent="0.3">
      <c r="A8" s="5" t="s">
        <v>63</v>
      </c>
      <c r="B8" s="5"/>
      <c r="C8" s="7"/>
      <c r="D8" s="7"/>
      <c r="E8" s="7"/>
      <c r="F8" s="7"/>
      <c r="G8" s="8"/>
      <c r="H8" s="8"/>
      <c r="I8" s="8"/>
      <c r="J8" s="8"/>
      <c r="K8" s="8"/>
      <c r="L8" s="7"/>
    </row>
    <row r="9" spans="1:12" ht="111.95" customHeight="1" x14ac:dyDescent="0.3">
      <c r="A9" s="5" t="s">
        <v>64</v>
      </c>
      <c r="B9" s="5"/>
      <c r="C9" s="7"/>
      <c r="D9" s="7"/>
      <c r="E9" s="7"/>
      <c r="F9" s="7"/>
      <c r="G9" s="7"/>
      <c r="H9" s="8"/>
      <c r="I9" s="8"/>
      <c r="J9" s="8"/>
      <c r="K9" s="8"/>
      <c r="L9" s="7"/>
    </row>
    <row r="10" spans="1:12" ht="111.95" customHeight="1" x14ac:dyDescent="0.3">
      <c r="A10" s="5" t="s">
        <v>65</v>
      </c>
      <c r="B10" s="5"/>
      <c r="C10" s="7"/>
      <c r="D10" s="7"/>
      <c r="E10" s="7"/>
      <c r="F10" s="7"/>
      <c r="G10" s="7"/>
      <c r="H10" s="8"/>
      <c r="I10" s="8"/>
      <c r="J10" s="8"/>
      <c r="K10" s="8"/>
      <c r="L10" s="7"/>
    </row>
    <row r="11" spans="1:12" ht="111.95" customHeight="1" x14ac:dyDescent="0.3">
      <c r="A11" s="5" t="s">
        <v>66</v>
      </c>
      <c r="B11" s="5"/>
      <c r="C11" s="7"/>
      <c r="D11" s="7"/>
      <c r="E11" s="7"/>
      <c r="F11" s="7"/>
      <c r="G11" s="7"/>
      <c r="H11" s="8"/>
      <c r="I11" s="8"/>
      <c r="J11" s="8"/>
      <c r="K11" s="8"/>
      <c r="L11" s="7"/>
    </row>
    <row r="12" spans="1:12" ht="111.95" customHeight="1" x14ac:dyDescent="0.3">
      <c r="A12" s="5" t="s">
        <v>67</v>
      </c>
      <c r="B12" s="5"/>
      <c r="C12" s="7"/>
      <c r="D12" s="7"/>
      <c r="E12" s="7"/>
      <c r="F12" s="7"/>
      <c r="G12" s="7"/>
      <c r="H12" s="8"/>
      <c r="I12" s="8"/>
      <c r="J12" s="8"/>
      <c r="K12" s="8"/>
      <c r="L12" s="7"/>
    </row>
    <row r="13" spans="1:12" ht="111.95" customHeight="1" x14ac:dyDescent="0.3">
      <c r="A13" s="5" t="s">
        <v>68</v>
      </c>
      <c r="B13" s="5"/>
      <c r="C13" s="7"/>
      <c r="D13" s="7"/>
      <c r="E13" s="7"/>
      <c r="F13" s="7"/>
      <c r="G13" s="7"/>
      <c r="H13" s="8"/>
      <c r="I13" s="8"/>
      <c r="J13" s="8"/>
      <c r="K13" s="8"/>
      <c r="L13" s="8"/>
    </row>
    <row r="14" spans="1:12" ht="111.95" customHeight="1" x14ac:dyDescent="0.3">
      <c r="A14" s="5" t="s">
        <v>69</v>
      </c>
      <c r="B14" s="5"/>
      <c r="C14" s="7"/>
      <c r="D14" s="7"/>
      <c r="E14" s="7"/>
      <c r="F14" s="7"/>
      <c r="G14" s="7"/>
      <c r="H14" s="8"/>
      <c r="I14" s="8"/>
      <c r="J14" s="8"/>
      <c r="K14" s="8"/>
      <c r="L14" s="8"/>
    </row>
    <row r="15" spans="1:12" ht="111.95" customHeight="1" x14ac:dyDescent="0.3">
      <c r="A15" s="5" t="s">
        <v>70</v>
      </c>
      <c r="B15" s="5"/>
      <c r="C15" s="7"/>
      <c r="D15" s="7"/>
      <c r="E15" s="7"/>
      <c r="F15" s="7"/>
      <c r="G15" s="7"/>
      <c r="H15" s="8"/>
      <c r="I15" s="8"/>
      <c r="J15" s="8"/>
      <c r="K15" s="8"/>
      <c r="L15" s="8"/>
    </row>
    <row r="16" spans="1:12" ht="111.95" customHeight="1" x14ac:dyDescent="0.3">
      <c r="A16" s="23" t="s">
        <v>72</v>
      </c>
      <c r="B16" s="34">
        <f>SUM(B4:B15)</f>
        <v>0</v>
      </c>
      <c r="C16" s="34">
        <f t="shared" ref="C16:L16" si="0">SUM(C4:C15)</f>
        <v>0</v>
      </c>
      <c r="D16" s="34">
        <f t="shared" si="0"/>
        <v>0</v>
      </c>
      <c r="E16" s="34">
        <f t="shared" si="0"/>
        <v>0</v>
      </c>
      <c r="F16" s="34">
        <f t="shared" si="0"/>
        <v>0</v>
      </c>
      <c r="G16" s="34">
        <f t="shared" si="0"/>
        <v>0</v>
      </c>
      <c r="H16" s="34">
        <f t="shared" si="0"/>
        <v>0</v>
      </c>
      <c r="I16" s="34">
        <f t="shared" si="0"/>
        <v>0</v>
      </c>
      <c r="J16" s="34">
        <f t="shared" si="0"/>
        <v>0</v>
      </c>
      <c r="K16" s="34"/>
      <c r="L16" s="34">
        <f t="shared" si="0"/>
        <v>0</v>
      </c>
    </row>
  </sheetData>
  <mergeCells count="3">
    <mergeCell ref="A1:F1"/>
    <mergeCell ref="G1:L1"/>
    <mergeCell ref="A2:L2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6" pageOrder="overThenDown" orientation="portrait" useFirstPageNumber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E16"/>
  <sheetViews>
    <sheetView view="pageBreakPreview" zoomScale="40" zoomScaleSheetLayoutView="40" workbookViewId="0">
      <selection activeCell="A8" sqref="A8:I10"/>
    </sheetView>
  </sheetViews>
  <sheetFormatPr defaultRowHeight="19.5" x14ac:dyDescent="0.3"/>
  <cols>
    <col min="1" max="1" width="17.5" style="1" customWidth="1"/>
    <col min="2" max="2" width="47.875" style="1" customWidth="1"/>
    <col min="3" max="5" width="47.875" style="2" customWidth="1"/>
  </cols>
  <sheetData>
    <row r="1" spans="1:5" ht="165.75" customHeight="1" x14ac:dyDescent="0.3">
      <c r="A1" s="284" t="s">
        <v>182</v>
      </c>
      <c r="B1" s="284"/>
      <c r="C1" s="284"/>
      <c r="D1" s="284"/>
      <c r="E1" s="284"/>
    </row>
    <row r="2" spans="1:5" ht="39.950000000000003" customHeight="1" x14ac:dyDescent="0.3">
      <c r="A2" s="287" t="s">
        <v>177</v>
      </c>
      <c r="B2" s="287"/>
      <c r="C2" s="287"/>
      <c r="D2" s="287"/>
      <c r="E2" s="287"/>
    </row>
    <row r="3" spans="1:5" ht="195" customHeight="1" x14ac:dyDescent="0.3">
      <c r="A3" s="44" t="s">
        <v>129</v>
      </c>
      <c r="B3" s="49" t="s">
        <v>125</v>
      </c>
      <c r="C3" s="50" t="s">
        <v>179</v>
      </c>
      <c r="D3" s="51" t="s">
        <v>180</v>
      </c>
      <c r="E3" s="51" t="s">
        <v>181</v>
      </c>
    </row>
    <row r="4" spans="1:5" ht="111.95" customHeight="1" x14ac:dyDescent="0.3">
      <c r="A4" s="5" t="s">
        <v>59</v>
      </c>
      <c r="B4" s="5"/>
      <c r="C4" s="7"/>
      <c r="D4" s="7"/>
      <c r="E4" s="7"/>
    </row>
    <row r="5" spans="1:5" ht="111.95" customHeight="1" x14ac:dyDescent="0.3">
      <c r="A5" s="5" t="s">
        <v>60</v>
      </c>
      <c r="B5" s="5"/>
      <c r="C5" s="7"/>
      <c r="D5" s="7"/>
      <c r="E5" s="7"/>
    </row>
    <row r="6" spans="1:5" ht="111.95" customHeight="1" x14ac:dyDescent="0.3">
      <c r="A6" s="5" t="s">
        <v>61</v>
      </c>
      <c r="B6" s="5"/>
      <c r="C6" s="7"/>
      <c r="D6" s="7"/>
      <c r="E6" s="7"/>
    </row>
    <row r="7" spans="1:5" ht="111.95" customHeight="1" x14ac:dyDescent="0.3">
      <c r="A7" s="5" t="s">
        <v>62</v>
      </c>
      <c r="B7" s="5"/>
      <c r="C7" s="7"/>
      <c r="D7" s="7"/>
      <c r="E7" s="7"/>
    </row>
    <row r="8" spans="1:5" ht="111.95" customHeight="1" x14ac:dyDescent="0.3">
      <c r="A8" s="5" t="s">
        <v>63</v>
      </c>
      <c r="B8" s="5"/>
      <c r="C8" s="7"/>
      <c r="D8" s="7"/>
      <c r="E8" s="7"/>
    </row>
    <row r="9" spans="1:5" ht="111.95" customHeight="1" x14ac:dyDescent="0.3">
      <c r="A9" s="5" t="s">
        <v>64</v>
      </c>
      <c r="B9" s="5"/>
      <c r="C9" s="7"/>
      <c r="D9" s="7"/>
      <c r="E9" s="7"/>
    </row>
    <row r="10" spans="1:5" ht="111.95" customHeight="1" x14ac:dyDescent="0.3">
      <c r="A10" s="5" t="s">
        <v>65</v>
      </c>
      <c r="B10" s="5"/>
      <c r="C10" s="7"/>
      <c r="D10" s="7"/>
      <c r="E10" s="7"/>
    </row>
    <row r="11" spans="1:5" ht="111.95" customHeight="1" x14ac:dyDescent="0.3">
      <c r="A11" s="5" t="s">
        <v>66</v>
      </c>
      <c r="B11" s="5"/>
      <c r="C11" s="7"/>
      <c r="D11" s="7"/>
      <c r="E11" s="7"/>
    </row>
    <row r="12" spans="1:5" ht="111.95" customHeight="1" x14ac:dyDescent="0.3">
      <c r="A12" s="5" t="s">
        <v>67</v>
      </c>
      <c r="B12" s="5"/>
      <c r="C12" s="7"/>
      <c r="D12" s="7"/>
      <c r="E12" s="7"/>
    </row>
    <row r="13" spans="1:5" ht="111.95" customHeight="1" x14ac:dyDescent="0.3">
      <c r="A13" s="5" t="s">
        <v>68</v>
      </c>
      <c r="B13" s="5"/>
      <c r="C13" s="7"/>
      <c r="D13" s="7"/>
      <c r="E13" s="7"/>
    </row>
    <row r="14" spans="1:5" ht="111.95" customHeight="1" x14ac:dyDescent="0.3">
      <c r="A14" s="5" t="s">
        <v>69</v>
      </c>
      <c r="B14" s="5"/>
      <c r="C14" s="7"/>
      <c r="D14" s="7"/>
      <c r="E14" s="7"/>
    </row>
    <row r="15" spans="1:5" ht="111.95" customHeight="1" x14ac:dyDescent="0.3">
      <c r="A15" s="5" t="s">
        <v>70</v>
      </c>
      <c r="B15" s="5"/>
      <c r="C15" s="7"/>
      <c r="D15" s="7"/>
      <c r="E15" s="7"/>
    </row>
    <row r="16" spans="1:5" ht="111.95" customHeight="1" x14ac:dyDescent="0.3">
      <c r="A16" s="23" t="s">
        <v>72</v>
      </c>
      <c r="B16" s="34">
        <f>SUM(B4:B15)</f>
        <v>0</v>
      </c>
      <c r="C16" s="34">
        <f t="shared" ref="C16:E16" si="0">SUM(C4:C15)</f>
        <v>0</v>
      </c>
      <c r="D16" s="34">
        <f t="shared" si="0"/>
        <v>0</v>
      </c>
      <c r="E16" s="34">
        <f t="shared" si="0"/>
        <v>0</v>
      </c>
    </row>
  </sheetData>
  <mergeCells count="2">
    <mergeCell ref="A1:E1"/>
    <mergeCell ref="A2:E2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6" pageOrder="overThenDown" orientation="portrait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5:O22"/>
  <sheetViews>
    <sheetView view="pageBreakPreview" zoomScale="85" zoomScaleSheetLayoutView="85" workbookViewId="0">
      <selection activeCell="A11" sqref="A11"/>
    </sheetView>
  </sheetViews>
  <sheetFormatPr defaultRowHeight="20.25" x14ac:dyDescent="0.3"/>
  <cols>
    <col min="1" max="1" width="9" style="21"/>
    <col min="2" max="2" width="7.25" style="21" customWidth="1"/>
    <col min="3" max="6" width="8.25" style="21" customWidth="1"/>
    <col min="7" max="7" width="8.25" style="20" customWidth="1"/>
  </cols>
  <sheetData>
    <row r="5" spans="1:9" x14ac:dyDescent="0.3">
      <c r="C5" s="256"/>
      <c r="D5" s="256"/>
      <c r="E5" s="256"/>
      <c r="F5" s="256"/>
      <c r="G5" s="256"/>
    </row>
    <row r="6" spans="1:9" x14ac:dyDescent="0.3">
      <c r="C6" s="256"/>
      <c r="D6" s="256"/>
      <c r="E6" s="256"/>
      <c r="F6" s="256"/>
      <c r="G6" s="256"/>
    </row>
    <row r="7" spans="1:9" x14ac:dyDescent="0.3">
      <c r="C7" s="256"/>
      <c r="D7" s="256"/>
      <c r="E7" s="256"/>
      <c r="F7" s="256"/>
      <c r="G7" s="256"/>
    </row>
    <row r="8" spans="1:9" ht="21" customHeight="1" x14ac:dyDescent="0.3">
      <c r="A8" s="257" t="s">
        <v>517</v>
      </c>
      <c r="B8" s="257"/>
      <c r="C8" s="257"/>
      <c r="D8" s="257"/>
      <c r="E8" s="257"/>
      <c r="F8" s="257"/>
      <c r="G8" s="257"/>
      <c r="H8" s="257"/>
      <c r="I8" s="257"/>
    </row>
    <row r="9" spans="1:9" ht="20.25" customHeight="1" x14ac:dyDescent="0.3">
      <c r="A9" s="257"/>
      <c r="B9" s="257"/>
      <c r="C9" s="257"/>
      <c r="D9" s="257"/>
      <c r="E9" s="257"/>
      <c r="F9" s="257"/>
      <c r="G9" s="257"/>
      <c r="H9" s="257"/>
      <c r="I9" s="257"/>
    </row>
    <row r="10" spans="1:9" ht="30" customHeight="1" x14ac:dyDescent="0.3">
      <c r="A10" s="257"/>
      <c r="B10" s="257"/>
      <c r="C10" s="257"/>
      <c r="D10" s="257"/>
      <c r="E10" s="257"/>
      <c r="F10" s="257"/>
      <c r="G10" s="257"/>
      <c r="H10" s="257"/>
      <c r="I10" s="257"/>
    </row>
    <row r="11" spans="1:9" ht="27.75" customHeight="1" x14ac:dyDescent="0.3"/>
    <row r="12" spans="1:9" ht="27.75" customHeight="1" x14ac:dyDescent="0.3"/>
    <row r="13" spans="1:9" ht="27.75" customHeight="1" x14ac:dyDescent="0.3"/>
    <row r="14" spans="1:9" ht="30" customHeight="1" x14ac:dyDescent="0.3"/>
    <row r="15" spans="1:9" ht="27.75" customHeight="1" x14ac:dyDescent="0.3"/>
    <row r="16" spans="1:9" ht="27.75" customHeight="1" x14ac:dyDescent="0.3"/>
    <row r="17" spans="7:15" ht="27.75" customHeight="1" x14ac:dyDescent="0.3"/>
    <row r="18" spans="7:15" s="21" customFormat="1" ht="27.75" customHeight="1" x14ac:dyDescent="0.3">
      <c r="G18" s="20"/>
      <c r="H18"/>
      <c r="I18"/>
    </row>
    <row r="19" spans="7:15" s="21" customFormat="1" ht="27.75" customHeight="1" x14ac:dyDescent="0.3">
      <c r="G19" s="20"/>
      <c r="H19"/>
      <c r="I19"/>
    </row>
    <row r="20" spans="7:15" s="21" customFormat="1" ht="27.75" customHeight="1" x14ac:dyDescent="0.3">
      <c r="G20" s="20"/>
      <c r="H20"/>
      <c r="I20"/>
    </row>
    <row r="21" spans="7:15" s="21" customFormat="1" ht="30" customHeight="1" x14ac:dyDescent="0.3">
      <c r="G21" s="20"/>
      <c r="H21"/>
      <c r="I21"/>
      <c r="O21" s="93"/>
    </row>
    <row r="22" spans="7:15" s="21" customFormat="1" ht="27.75" customHeight="1" x14ac:dyDescent="0.3">
      <c r="G22" s="20"/>
      <c r="H22"/>
      <c r="I22"/>
    </row>
  </sheetData>
  <mergeCells count="2">
    <mergeCell ref="C5:G7"/>
    <mergeCell ref="A8:I10"/>
  </mergeCells>
  <phoneticPr fontId="2" type="noConversion"/>
  <pageMargins left="0.7" right="0.7" top="0.75" bottom="0.75" header="0.3" footer="0.3"/>
  <pageSetup paperSize="9" scale="9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FFFF00"/>
  </sheetPr>
  <dimension ref="A1:V17"/>
  <sheetViews>
    <sheetView view="pageBreakPreview" zoomScale="40" zoomScaleSheetLayoutView="4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5" sqref="R5"/>
    </sheetView>
  </sheetViews>
  <sheetFormatPr defaultRowHeight="19.5" x14ac:dyDescent="0.3"/>
  <cols>
    <col min="1" max="1" width="17.5" style="1" customWidth="1"/>
    <col min="2" max="2" width="16.5" style="2" customWidth="1"/>
    <col min="3" max="4" width="23.875" style="2" customWidth="1"/>
    <col min="5" max="5" width="16.5" style="2" customWidth="1"/>
    <col min="6" max="7" width="23.875" style="2" customWidth="1"/>
    <col min="8" max="8" width="16.5" style="2" customWidth="1"/>
    <col min="9" max="10" width="23.875" style="2" customWidth="1"/>
    <col min="11" max="11" width="14.875" style="2" customWidth="1"/>
    <col min="12" max="12" width="18.125" style="2" customWidth="1"/>
    <col min="13" max="13" width="19.375" style="2" customWidth="1"/>
    <col min="14" max="14" width="14.875" style="2" customWidth="1"/>
    <col min="15" max="15" width="18.125" style="2" customWidth="1"/>
    <col min="16" max="16" width="19.375" style="2" customWidth="1"/>
    <col min="17" max="17" width="14.875" style="2" customWidth="1"/>
    <col min="18" max="18" width="18.125" style="2" customWidth="1"/>
    <col min="19" max="19" width="19.375" style="2" customWidth="1"/>
    <col min="20" max="20" width="14.875" style="2" customWidth="1"/>
    <col min="21" max="21" width="18.125" style="2" customWidth="1"/>
    <col min="22" max="22" width="19.375" style="2" customWidth="1"/>
  </cols>
  <sheetData>
    <row r="1" spans="1:22" ht="165.75" customHeight="1" x14ac:dyDescent="0.3">
      <c r="A1" s="268" t="s">
        <v>570</v>
      </c>
      <c r="B1" s="268"/>
      <c r="C1" s="268"/>
      <c r="D1" s="268"/>
      <c r="E1" s="268"/>
      <c r="F1" s="268"/>
      <c r="G1" s="268"/>
      <c r="H1" s="268"/>
      <c r="I1" s="268"/>
      <c r="J1" s="268"/>
      <c r="K1" s="269" t="s">
        <v>187</v>
      </c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</row>
    <row r="2" spans="1:22" ht="39.950000000000003" customHeight="1" x14ac:dyDescent="0.3">
      <c r="A2" s="260" t="s">
        <v>183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2" ht="97.5" customHeight="1" x14ac:dyDescent="0.3">
      <c r="A3" s="265" t="s">
        <v>18</v>
      </c>
      <c r="B3" s="259" t="s">
        <v>0</v>
      </c>
      <c r="C3" s="259"/>
      <c r="D3" s="259"/>
      <c r="E3" s="262" t="s">
        <v>113</v>
      </c>
      <c r="F3" s="263"/>
      <c r="G3" s="263"/>
      <c r="H3" s="262" t="s">
        <v>89</v>
      </c>
      <c r="I3" s="263"/>
      <c r="J3" s="264"/>
      <c r="K3" s="263" t="s">
        <v>114</v>
      </c>
      <c r="L3" s="263"/>
      <c r="M3" s="263"/>
      <c r="N3" s="262" t="s">
        <v>184</v>
      </c>
      <c r="O3" s="263"/>
      <c r="P3" s="263"/>
      <c r="Q3" s="262" t="s">
        <v>85</v>
      </c>
      <c r="R3" s="263"/>
      <c r="S3" s="263"/>
      <c r="T3" s="262" t="s">
        <v>99</v>
      </c>
      <c r="U3" s="263"/>
      <c r="V3" s="264"/>
    </row>
    <row r="4" spans="1:22" ht="97.5" customHeight="1" x14ac:dyDescent="0.3">
      <c r="A4" s="267"/>
      <c r="B4" s="43" t="s">
        <v>185</v>
      </c>
      <c r="C4" s="43" t="s">
        <v>186</v>
      </c>
      <c r="D4" s="43" t="s">
        <v>90</v>
      </c>
      <c r="E4" s="43" t="s">
        <v>185</v>
      </c>
      <c r="F4" s="43" t="s">
        <v>186</v>
      </c>
      <c r="G4" s="43" t="s">
        <v>90</v>
      </c>
      <c r="H4" s="43" t="s">
        <v>185</v>
      </c>
      <c r="I4" s="43" t="s">
        <v>186</v>
      </c>
      <c r="J4" s="43" t="s">
        <v>90</v>
      </c>
      <c r="K4" s="43" t="s">
        <v>185</v>
      </c>
      <c r="L4" s="43" t="s">
        <v>186</v>
      </c>
      <c r="M4" s="43" t="s">
        <v>90</v>
      </c>
      <c r="N4" s="43" t="s">
        <v>185</v>
      </c>
      <c r="O4" s="43" t="s">
        <v>186</v>
      </c>
      <c r="P4" s="43" t="s">
        <v>90</v>
      </c>
      <c r="Q4" s="43" t="s">
        <v>185</v>
      </c>
      <c r="R4" s="43" t="s">
        <v>186</v>
      </c>
      <c r="S4" s="43" t="s">
        <v>90</v>
      </c>
      <c r="T4" s="43" t="s">
        <v>185</v>
      </c>
      <c r="U4" s="43" t="s">
        <v>186</v>
      </c>
      <c r="V4" s="43" t="s">
        <v>90</v>
      </c>
    </row>
    <row r="5" spans="1:22" ht="111.95" customHeight="1" x14ac:dyDescent="0.3">
      <c r="A5" s="5" t="s">
        <v>59</v>
      </c>
      <c r="B5" s="96">
        <f>E5+H5+K5+N5+Q5+T5</f>
        <v>292.38</v>
      </c>
      <c r="C5" s="96">
        <f t="shared" ref="C5:D5" si="0">F5+I5+L5+O5+R5+U5</f>
        <v>31214.100000000002</v>
      </c>
      <c r="D5" s="96">
        <f t="shared" si="0"/>
        <v>25977.887999999999</v>
      </c>
      <c r="E5" s="7">
        <v>58.2</v>
      </c>
      <c r="F5" s="7">
        <v>11135.36</v>
      </c>
      <c r="G5" s="7">
        <v>8126.2706926643186</v>
      </c>
      <c r="H5" s="7">
        <v>0.22</v>
      </c>
      <c r="I5" s="7">
        <v>4321.12</v>
      </c>
      <c r="J5" s="7">
        <v>2577.5032287394888</v>
      </c>
      <c r="K5" s="7">
        <v>108.34</v>
      </c>
      <c r="L5" s="7">
        <v>3925.42</v>
      </c>
      <c r="M5" s="7">
        <v>5126.2546495696861</v>
      </c>
      <c r="N5" s="7">
        <v>0.28000000000000003</v>
      </c>
      <c r="O5" s="7">
        <v>242.22</v>
      </c>
      <c r="P5" s="7">
        <v>151.37459448532545</v>
      </c>
      <c r="Q5" s="7">
        <v>0.56000000000000005</v>
      </c>
      <c r="R5" s="7">
        <v>298.98</v>
      </c>
      <c r="S5" s="7">
        <v>192.36737768031023</v>
      </c>
      <c r="T5" s="7">
        <v>124.78</v>
      </c>
      <c r="U5" s="7">
        <v>11291</v>
      </c>
      <c r="V5" s="7">
        <v>9804.1174568608676</v>
      </c>
    </row>
    <row r="6" spans="1:22" ht="111.95" customHeight="1" x14ac:dyDescent="0.3">
      <c r="A6" s="5" t="s">
        <v>60</v>
      </c>
      <c r="B6" s="96">
        <f t="shared" ref="B6:B16" si="1">E6+H6+K6+N6+Q6+T6</f>
        <v>258.02</v>
      </c>
      <c r="C6" s="96">
        <f t="shared" ref="C6:C16" si="2">F6+I6+L6+O6+R6+U6</f>
        <v>30609.08</v>
      </c>
      <c r="D6" s="96">
        <f t="shared" ref="D6:D16" si="3">G6+J6+M6+P6+S6+V6</f>
        <v>24957.258000000009</v>
      </c>
      <c r="E6" s="7">
        <v>93.38</v>
      </c>
      <c r="F6" s="7">
        <v>10442.08</v>
      </c>
      <c r="G6" s="7">
        <v>8619.586792478729</v>
      </c>
      <c r="H6" s="7">
        <v>3.12</v>
      </c>
      <c r="I6" s="7">
        <v>3963.98</v>
      </c>
      <c r="J6" s="7">
        <v>2439.6208218221554</v>
      </c>
      <c r="K6" s="7">
        <v>127.58</v>
      </c>
      <c r="L6" s="7">
        <v>6469.92</v>
      </c>
      <c r="M6" s="7">
        <v>7136.1473208899797</v>
      </c>
      <c r="N6" s="7">
        <v>2.12</v>
      </c>
      <c r="O6" s="7">
        <v>251.06</v>
      </c>
      <c r="P6" s="7">
        <v>204.0189265382478</v>
      </c>
      <c r="Q6" s="7">
        <v>0</v>
      </c>
      <c r="R6" s="7">
        <v>189.04</v>
      </c>
      <c r="S6" s="7">
        <v>112.51255044929363</v>
      </c>
      <c r="T6" s="7">
        <v>31.82</v>
      </c>
      <c r="U6" s="7">
        <v>9293</v>
      </c>
      <c r="V6" s="7">
        <v>6445.3715878216044</v>
      </c>
    </row>
    <row r="7" spans="1:22" ht="111.95" customHeight="1" x14ac:dyDescent="0.3">
      <c r="A7" s="5" t="s">
        <v>61</v>
      </c>
      <c r="B7" s="96">
        <f t="shared" si="1"/>
        <v>134.06</v>
      </c>
      <c r="C7" s="96">
        <f t="shared" si="2"/>
        <v>28189.88</v>
      </c>
      <c r="D7" s="96">
        <f t="shared" si="3"/>
        <v>20183.747999999996</v>
      </c>
      <c r="E7" s="7">
        <v>5.08</v>
      </c>
      <c r="F7" s="7">
        <v>9928.94</v>
      </c>
      <c r="G7" s="7">
        <v>6040.3101284755876</v>
      </c>
      <c r="H7" s="7">
        <v>1.84</v>
      </c>
      <c r="I7" s="7">
        <v>3846.32</v>
      </c>
      <c r="J7" s="7">
        <v>2336.6300604604317</v>
      </c>
      <c r="K7" s="7">
        <v>111.56</v>
      </c>
      <c r="L7" s="7">
        <v>3566.42</v>
      </c>
      <c r="M7" s="7">
        <v>4995.5057242787443</v>
      </c>
      <c r="N7" s="7">
        <v>0</v>
      </c>
      <c r="O7" s="7">
        <v>309.58</v>
      </c>
      <c r="P7" s="7">
        <v>184.25537118119084</v>
      </c>
      <c r="Q7" s="7">
        <v>0</v>
      </c>
      <c r="R7" s="7">
        <v>131.62</v>
      </c>
      <c r="S7" s="7">
        <v>78.337398911003078</v>
      </c>
      <c r="T7" s="7">
        <v>15.58</v>
      </c>
      <c r="U7" s="7">
        <v>10407</v>
      </c>
      <c r="V7" s="7">
        <v>6548.7093166930381</v>
      </c>
    </row>
    <row r="8" spans="1:22" ht="111.95" customHeight="1" x14ac:dyDescent="0.3">
      <c r="A8" s="5" t="s">
        <v>62</v>
      </c>
      <c r="B8" s="96">
        <f t="shared" si="1"/>
        <v>42.38</v>
      </c>
      <c r="C8" s="96">
        <f t="shared" si="2"/>
        <v>24346.379999999997</v>
      </c>
      <c r="D8" s="96">
        <f t="shared" si="3"/>
        <v>15238.529000000002</v>
      </c>
      <c r="E8" s="7">
        <v>3.96</v>
      </c>
      <c r="F8" s="7">
        <v>9313.42</v>
      </c>
      <c r="G8" s="7">
        <v>5645.1240380224472</v>
      </c>
      <c r="H8" s="7">
        <v>0.06</v>
      </c>
      <c r="I8" s="7">
        <v>3233.64</v>
      </c>
      <c r="J8" s="7">
        <v>1926.1382175363433</v>
      </c>
      <c r="K8" s="7">
        <v>32.020000000000003</v>
      </c>
      <c r="L8" s="7">
        <v>2229.92</v>
      </c>
      <c r="M8" s="7">
        <v>2151.766923488211</v>
      </c>
      <c r="N8" s="8">
        <v>3.4</v>
      </c>
      <c r="O8" s="8">
        <v>341.56</v>
      </c>
      <c r="P8" s="7">
        <v>290.84463886165946</v>
      </c>
      <c r="Q8" s="7">
        <v>0</v>
      </c>
      <c r="R8" s="7">
        <v>71.84</v>
      </c>
      <c r="S8" s="7">
        <v>42.757626027704511</v>
      </c>
      <c r="T8" s="7">
        <v>2.94</v>
      </c>
      <c r="U8" s="7">
        <v>9156</v>
      </c>
      <c r="V8" s="7">
        <v>5181.8975560636372</v>
      </c>
    </row>
    <row r="9" spans="1:22" ht="111.95" customHeight="1" x14ac:dyDescent="0.3">
      <c r="A9" s="5" t="s">
        <v>63</v>
      </c>
      <c r="B9" s="96">
        <f t="shared" si="1"/>
        <v>0</v>
      </c>
      <c r="C9" s="96">
        <f t="shared" si="2"/>
        <v>17588.079999999998</v>
      </c>
      <c r="D9" s="96">
        <f t="shared" si="3"/>
        <v>10127.928999999993</v>
      </c>
      <c r="E9" s="7">
        <v>0</v>
      </c>
      <c r="F9" s="7">
        <v>6867.08</v>
      </c>
      <c r="G9" s="7">
        <v>4087.1386211348658</v>
      </c>
      <c r="H9" s="7">
        <v>0</v>
      </c>
      <c r="I9" s="7">
        <v>2149.1999999999998</v>
      </c>
      <c r="J9" s="7">
        <v>1279.1577096150127</v>
      </c>
      <c r="K9" s="7">
        <v>0</v>
      </c>
      <c r="L9" s="7">
        <v>351.64</v>
      </c>
      <c r="M9" s="7">
        <v>209.28858040620759</v>
      </c>
      <c r="N9" s="8">
        <v>0</v>
      </c>
      <c r="O9" s="8">
        <v>310.3</v>
      </c>
      <c r="P9" s="7">
        <v>184.68389972712541</v>
      </c>
      <c r="Q9" s="7">
        <v>0</v>
      </c>
      <c r="R9" s="7">
        <v>46.86</v>
      </c>
      <c r="S9" s="7">
        <v>27.890066197915235</v>
      </c>
      <c r="T9" s="7">
        <v>0</v>
      </c>
      <c r="U9" s="7">
        <v>7863</v>
      </c>
      <c r="V9" s="7">
        <v>4339.7701229188669</v>
      </c>
    </row>
    <row r="10" spans="1:22" ht="111.95" customHeight="1" x14ac:dyDescent="0.3">
      <c r="A10" s="5" t="s">
        <v>64</v>
      </c>
      <c r="B10" s="96">
        <f t="shared" si="1"/>
        <v>50.239999999999995</v>
      </c>
      <c r="C10" s="96">
        <f t="shared" si="2"/>
        <v>12003.66</v>
      </c>
      <c r="D10" s="96">
        <f t="shared" si="3"/>
        <v>8609.0189999999966</v>
      </c>
      <c r="E10" s="7">
        <v>0</v>
      </c>
      <c r="F10" s="7">
        <v>2952.76</v>
      </c>
      <c r="G10" s="7">
        <v>1757.4193740195558</v>
      </c>
      <c r="H10" s="7">
        <v>1.3</v>
      </c>
      <c r="I10" s="7">
        <v>1354.1200000000001</v>
      </c>
      <c r="J10" s="7">
        <v>839.42024611595275</v>
      </c>
      <c r="K10" s="7">
        <v>48.82</v>
      </c>
      <c r="L10" s="7">
        <v>430.74</v>
      </c>
      <c r="M10" s="7">
        <v>1513.5605744791105</v>
      </c>
      <c r="N10" s="8">
        <v>0</v>
      </c>
      <c r="O10" s="8">
        <v>285.64</v>
      </c>
      <c r="P10" s="7">
        <v>170.00679702886288</v>
      </c>
      <c r="Q10" s="7">
        <v>0</v>
      </c>
      <c r="R10" s="7">
        <v>41.4</v>
      </c>
      <c r="S10" s="7">
        <v>24.640391391243959</v>
      </c>
      <c r="T10" s="7">
        <v>0.12</v>
      </c>
      <c r="U10" s="7">
        <v>6939</v>
      </c>
      <c r="V10" s="7">
        <v>4303.9716169652711</v>
      </c>
    </row>
    <row r="11" spans="1:22" ht="111.95" customHeight="1" x14ac:dyDescent="0.3">
      <c r="A11" s="5" t="s">
        <v>65</v>
      </c>
      <c r="B11" s="96">
        <f t="shared" si="1"/>
        <v>256.88</v>
      </c>
      <c r="C11" s="96">
        <f t="shared" si="2"/>
        <v>11412.24</v>
      </c>
      <c r="D11" s="96">
        <f t="shared" si="3"/>
        <v>13359.787000000002</v>
      </c>
      <c r="E11" s="7">
        <v>179.28</v>
      </c>
      <c r="F11" s="7">
        <v>1998.76</v>
      </c>
      <c r="G11" s="7">
        <v>5806.3668529812921</v>
      </c>
      <c r="H11" s="7">
        <v>3.94</v>
      </c>
      <c r="I11" s="7">
        <v>2152.2400000000002</v>
      </c>
      <c r="J11" s="7">
        <v>1382.4283773375246</v>
      </c>
      <c r="K11" s="7">
        <v>56.36</v>
      </c>
      <c r="L11" s="7">
        <v>515.86</v>
      </c>
      <c r="M11" s="7">
        <v>1758.3892756013386</v>
      </c>
      <c r="N11" s="8">
        <v>0</v>
      </c>
      <c r="O11" s="8">
        <v>273.54000000000002</v>
      </c>
      <c r="P11" s="8">
        <v>162.80513674301631</v>
      </c>
      <c r="Q11" s="7">
        <v>0</v>
      </c>
      <c r="R11" s="7">
        <v>41.84</v>
      </c>
      <c r="S11" s="7">
        <v>24.902269947092922</v>
      </c>
      <c r="T11" s="7">
        <v>17.3</v>
      </c>
      <c r="U11" s="7">
        <v>6430</v>
      </c>
      <c r="V11" s="7">
        <v>4224.8950873897375</v>
      </c>
    </row>
    <row r="12" spans="1:22" ht="111.95" customHeight="1" x14ac:dyDescent="0.3">
      <c r="A12" s="5" t="s">
        <v>66</v>
      </c>
      <c r="B12" s="96">
        <f t="shared" si="1"/>
        <v>156.48000000000002</v>
      </c>
      <c r="C12" s="96">
        <f t="shared" si="2"/>
        <v>12469.900000000001</v>
      </c>
      <c r="D12" s="96">
        <f t="shared" si="3"/>
        <v>11604.800999999999</v>
      </c>
      <c r="E12" s="7">
        <v>70</v>
      </c>
      <c r="F12" s="7">
        <v>3025.16</v>
      </c>
      <c r="G12" s="7">
        <v>3603.122672644362</v>
      </c>
      <c r="H12" s="7">
        <v>22.52</v>
      </c>
      <c r="I12" s="7">
        <v>2094.44</v>
      </c>
      <c r="J12" s="7">
        <v>1826.4918848587238</v>
      </c>
      <c r="K12" s="7">
        <v>13.26</v>
      </c>
      <c r="L12" s="7">
        <v>696.96</v>
      </c>
      <c r="M12" s="7">
        <v>756.28191904905816</v>
      </c>
      <c r="N12" s="8">
        <v>0.08</v>
      </c>
      <c r="O12" s="8">
        <v>199.46</v>
      </c>
      <c r="P12" s="8">
        <v>120.77443922047387</v>
      </c>
      <c r="Q12" s="7">
        <v>0</v>
      </c>
      <c r="R12" s="7">
        <v>37.880000000000003</v>
      </c>
      <c r="S12" s="7">
        <v>22.545362944452208</v>
      </c>
      <c r="T12" s="7">
        <v>50.620000000000005</v>
      </c>
      <c r="U12" s="7">
        <v>6416</v>
      </c>
      <c r="V12" s="7">
        <v>5275.5847212829294</v>
      </c>
    </row>
    <row r="13" spans="1:22" ht="111.95" customHeight="1" x14ac:dyDescent="0.3">
      <c r="A13" s="5" t="s">
        <v>67</v>
      </c>
      <c r="B13" s="96">
        <f t="shared" si="1"/>
        <v>262.12</v>
      </c>
      <c r="C13" s="96">
        <f t="shared" si="2"/>
        <v>10577.3</v>
      </c>
      <c r="D13" s="96">
        <f t="shared" si="3"/>
        <v>12904.202000000005</v>
      </c>
      <c r="E13" s="7">
        <v>88.74</v>
      </c>
      <c r="F13" s="7">
        <v>2290.2200000000003</v>
      </c>
      <c r="G13" s="7">
        <v>3648.2872431364135</v>
      </c>
      <c r="H13" s="7">
        <v>67.44</v>
      </c>
      <c r="I13" s="7">
        <v>1619.8</v>
      </c>
      <c r="J13" s="7">
        <v>2700.7584556356146</v>
      </c>
      <c r="K13" s="7">
        <v>28.1</v>
      </c>
      <c r="L13" s="7">
        <v>172.94</v>
      </c>
      <c r="M13" s="7">
        <v>826.55028559844936</v>
      </c>
      <c r="N13" s="8">
        <v>0</v>
      </c>
      <c r="O13" s="8">
        <v>130.34</v>
      </c>
      <c r="P13" s="7">
        <v>77.575570384897063</v>
      </c>
      <c r="Q13" s="7">
        <v>0</v>
      </c>
      <c r="R13" s="7">
        <v>36</v>
      </c>
      <c r="S13" s="7">
        <v>21.426427296733834</v>
      </c>
      <c r="T13" s="7">
        <v>77.84</v>
      </c>
      <c r="U13" s="7">
        <v>6328</v>
      </c>
      <c r="V13" s="7">
        <v>5629.6040179478969</v>
      </c>
    </row>
    <row r="14" spans="1:22" ht="111.95" customHeight="1" x14ac:dyDescent="0.3">
      <c r="A14" s="5" t="s">
        <v>68</v>
      </c>
      <c r="B14" s="96">
        <f t="shared" si="1"/>
        <v>305.40000000000003</v>
      </c>
      <c r="C14" s="96">
        <f t="shared" si="2"/>
        <v>16279.5</v>
      </c>
      <c r="D14" s="96">
        <f t="shared" si="3"/>
        <v>17060.053999999989</v>
      </c>
      <c r="E14" s="7">
        <v>108.82000000000001</v>
      </c>
      <c r="F14" s="7">
        <v>3994.02</v>
      </c>
      <c r="G14" s="7">
        <v>5179.4446676957677</v>
      </c>
      <c r="H14" s="7">
        <v>10.68</v>
      </c>
      <c r="I14" s="7">
        <v>3068.26</v>
      </c>
      <c r="J14" s="7">
        <v>2101.1896397806072</v>
      </c>
      <c r="K14" s="7">
        <v>81.600000000000009</v>
      </c>
      <c r="L14" s="7">
        <v>270.82</v>
      </c>
      <c r="M14" s="7">
        <v>2262.5172454899175</v>
      </c>
      <c r="N14" s="8">
        <v>2.5</v>
      </c>
      <c r="O14" s="8">
        <v>129.28</v>
      </c>
      <c r="P14" s="7">
        <v>141.32369444446289</v>
      </c>
      <c r="Q14" s="7">
        <v>0</v>
      </c>
      <c r="R14" s="7">
        <v>35.119999999999997</v>
      </c>
      <c r="S14" s="7">
        <v>20.902670185036026</v>
      </c>
      <c r="T14" s="8">
        <v>101.8</v>
      </c>
      <c r="U14" s="8">
        <v>8782</v>
      </c>
      <c r="V14" s="7">
        <v>7354.6760824041967</v>
      </c>
    </row>
    <row r="15" spans="1:22" ht="111.95" customHeight="1" x14ac:dyDescent="0.3">
      <c r="A15" s="5" t="s">
        <v>69</v>
      </c>
      <c r="B15" s="96">
        <f t="shared" si="1"/>
        <v>254.24</v>
      </c>
      <c r="C15" s="96">
        <f t="shared" si="2"/>
        <v>21605.68</v>
      </c>
      <c r="D15" s="96">
        <f t="shared" si="3"/>
        <v>19694.794000000024</v>
      </c>
      <c r="E15" s="7">
        <v>153.84</v>
      </c>
      <c r="F15" s="7">
        <v>6494.4400000000005</v>
      </c>
      <c r="G15" s="7">
        <v>7826.9782543777819</v>
      </c>
      <c r="H15" s="7">
        <v>0.12</v>
      </c>
      <c r="I15" s="7">
        <v>4911.78</v>
      </c>
      <c r="J15" s="7">
        <v>2926.4762222929821</v>
      </c>
      <c r="K15" s="7">
        <v>10.44</v>
      </c>
      <c r="L15" s="7">
        <v>168.54</v>
      </c>
      <c r="M15" s="7">
        <v>369.15815003402906</v>
      </c>
      <c r="N15" s="8">
        <v>1.58</v>
      </c>
      <c r="O15" s="8">
        <v>168.32</v>
      </c>
      <c r="P15" s="8">
        <v>140.86798759344757</v>
      </c>
      <c r="Q15" s="7">
        <v>0</v>
      </c>
      <c r="R15" s="7">
        <v>33.6</v>
      </c>
      <c r="S15" s="7">
        <v>19.99799881028477</v>
      </c>
      <c r="T15" s="8">
        <v>88.26</v>
      </c>
      <c r="U15" s="8">
        <v>9829</v>
      </c>
      <c r="V15" s="8">
        <v>8411.3153868914997</v>
      </c>
    </row>
    <row r="16" spans="1:22" ht="111.95" customHeight="1" x14ac:dyDescent="0.3">
      <c r="A16" s="5" t="s">
        <v>70</v>
      </c>
      <c r="B16" s="96">
        <f t="shared" si="1"/>
        <v>317.58000000000004</v>
      </c>
      <c r="C16" s="96">
        <f t="shared" si="2"/>
        <v>30015.1</v>
      </c>
      <c r="D16" s="96">
        <f t="shared" si="3"/>
        <v>25489.998999999967</v>
      </c>
      <c r="E16" s="7">
        <v>93.7</v>
      </c>
      <c r="F16" s="7">
        <v>9212.08</v>
      </c>
      <c r="G16" s="7">
        <v>7895.7577068770379</v>
      </c>
      <c r="H16" s="7">
        <v>0</v>
      </c>
      <c r="I16" s="7">
        <v>6120.68</v>
      </c>
      <c r="J16" s="7">
        <v>3642.8973618492523</v>
      </c>
      <c r="K16" s="7">
        <v>77.2</v>
      </c>
      <c r="L16" s="7">
        <v>564.76</v>
      </c>
      <c r="M16" s="7">
        <v>2324.1569609461167</v>
      </c>
      <c r="N16" s="8">
        <v>2.2400000000000002</v>
      </c>
      <c r="O16" s="8">
        <v>211.4</v>
      </c>
      <c r="P16" s="8">
        <v>183.5043384384513</v>
      </c>
      <c r="Q16" s="7">
        <v>0</v>
      </c>
      <c r="R16" s="7">
        <v>33.18</v>
      </c>
      <c r="S16" s="7">
        <v>19.748023825156501</v>
      </c>
      <c r="T16" s="8">
        <v>144.44</v>
      </c>
      <c r="U16" s="8">
        <v>13873</v>
      </c>
      <c r="V16" s="8">
        <v>11423.934608063952</v>
      </c>
    </row>
    <row r="17" spans="1:22" ht="111.95" customHeight="1" x14ac:dyDescent="0.3">
      <c r="A17" s="23" t="s">
        <v>71</v>
      </c>
      <c r="B17" s="97">
        <f>SUM(B5:B16)</f>
        <v>2329.7800000000002</v>
      </c>
      <c r="C17" s="97">
        <f>SUM(C5:C16)</f>
        <v>246310.89999999997</v>
      </c>
      <c r="D17" s="97">
        <f>SUM(D5:D16)</f>
        <v>205208.00800000003</v>
      </c>
      <c r="E17" s="97">
        <f t="shared" ref="E17:T17" si="4">SUM(E5:E16)</f>
        <v>855.00000000000011</v>
      </c>
      <c r="F17" s="97">
        <f>SUM(F5:F16)</f>
        <v>77654.320000000007</v>
      </c>
      <c r="G17" s="97">
        <f>SUM(G5:G16)</f>
        <v>68235.807044508168</v>
      </c>
      <c r="H17" s="97">
        <f t="shared" si="4"/>
        <v>111.24000000000001</v>
      </c>
      <c r="I17" s="97">
        <f>SUM(I5:I16)</f>
        <v>38835.579999999994</v>
      </c>
      <c r="J17" s="97">
        <f>SUM(J5:J16)</f>
        <v>25978.712226044092</v>
      </c>
      <c r="K17" s="97">
        <f t="shared" ref="K17" si="5">SUM(K5:K16)</f>
        <v>695.28000000000009</v>
      </c>
      <c r="L17" s="97">
        <f>SUM(L5:L16)</f>
        <v>19363.939999999999</v>
      </c>
      <c r="M17" s="97">
        <f>SUM(M5:M16)</f>
        <v>29429.577609830849</v>
      </c>
      <c r="N17" s="97">
        <f t="shared" si="4"/>
        <v>12.200000000000001</v>
      </c>
      <c r="O17" s="97">
        <f>SUM(O5:O16)</f>
        <v>2852.7000000000003</v>
      </c>
      <c r="P17" s="97">
        <f t="shared" ref="P17:Q17" si="6">SUM(P5:P16)</f>
        <v>2012.035394647161</v>
      </c>
      <c r="Q17" s="97">
        <f t="shared" si="6"/>
        <v>0.56000000000000005</v>
      </c>
      <c r="R17" s="97">
        <f>SUM(R5:R16)</f>
        <v>997.36</v>
      </c>
      <c r="S17" s="97">
        <f>SUM(S5:S16)</f>
        <v>608.02816366622699</v>
      </c>
      <c r="T17" s="97">
        <f t="shared" si="4"/>
        <v>655.5</v>
      </c>
      <c r="U17" s="97">
        <f>SUM(U5:U16)</f>
        <v>106607</v>
      </c>
      <c r="V17" s="97">
        <f>SUM(V5:V16)</f>
        <v>78943.847561303497</v>
      </c>
    </row>
  </sheetData>
  <mergeCells count="11">
    <mergeCell ref="T3:V3"/>
    <mergeCell ref="A1:J1"/>
    <mergeCell ref="K1:V1"/>
    <mergeCell ref="A2:V2"/>
    <mergeCell ref="A3:A4"/>
    <mergeCell ref="B3:D3"/>
    <mergeCell ref="E3:G3"/>
    <mergeCell ref="H3:J3"/>
    <mergeCell ref="K3:M3"/>
    <mergeCell ref="N3:P3"/>
    <mergeCell ref="Q3:S3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6" firstPageNumber="40" pageOrder="overThenDown" orientation="portrait" useFirstPageNumber="1" r:id="rId1"/>
  <headerFooter>
    <oddFooter>&amp;C&amp;30&amp;P</oddFooter>
  </headerFooter>
  <colBreaks count="1" manualBreakCount="1">
    <brk id="10" max="33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FFFF00"/>
  </sheetPr>
  <dimension ref="A1:L31"/>
  <sheetViews>
    <sheetView view="pageBreakPreview" zoomScale="40" zoomScaleSheetLayoutView="40" workbookViewId="0">
      <pane xSplit="1" ySplit="3" topLeftCell="B4" activePane="bottomRight" state="frozen"/>
      <selection activeCell="Z21" sqref="Z21"/>
      <selection pane="topRight" activeCell="Z21" sqref="Z21"/>
      <selection pane="bottomLeft" activeCell="Z21" sqref="Z21"/>
      <selection pane="bottomRight" activeCell="K3" sqref="K3"/>
    </sheetView>
  </sheetViews>
  <sheetFormatPr defaultRowHeight="19.5" x14ac:dyDescent="0.3"/>
  <cols>
    <col min="1" max="1" width="17.5" style="1" customWidth="1"/>
    <col min="2" max="8" width="27.625" style="1" customWidth="1"/>
    <col min="9" max="9" width="17.5" style="1" customWidth="1"/>
    <col min="10" max="12" width="64" style="1" customWidth="1"/>
  </cols>
  <sheetData>
    <row r="1" spans="1:12" ht="165.75" customHeight="1" x14ac:dyDescent="0.3">
      <c r="A1" s="284" t="s">
        <v>571</v>
      </c>
      <c r="B1" s="284"/>
      <c r="C1" s="284"/>
      <c r="D1" s="284"/>
      <c r="E1" s="284"/>
      <c r="F1" s="284"/>
      <c r="G1" s="284"/>
      <c r="H1" s="284"/>
      <c r="I1" s="284" t="s">
        <v>630</v>
      </c>
      <c r="J1" s="284"/>
      <c r="K1" s="284"/>
      <c r="L1" s="284"/>
    </row>
    <row r="2" spans="1:12" ht="39.950000000000003" customHeight="1" x14ac:dyDescent="0.3">
      <c r="A2" s="260" t="s">
        <v>177</v>
      </c>
      <c r="B2" s="260"/>
      <c r="C2" s="260"/>
      <c r="D2" s="260"/>
      <c r="E2" s="260"/>
      <c r="F2" s="260"/>
      <c r="G2" s="260"/>
      <c r="H2" s="260"/>
      <c r="I2" s="260" t="s">
        <v>194</v>
      </c>
      <c r="J2" s="260"/>
      <c r="K2" s="260"/>
      <c r="L2" s="260"/>
    </row>
    <row r="3" spans="1:12" ht="195" customHeight="1" x14ac:dyDescent="0.3">
      <c r="A3" s="43" t="s">
        <v>129</v>
      </c>
      <c r="B3" s="43" t="s">
        <v>125</v>
      </c>
      <c r="C3" s="43" t="s">
        <v>188</v>
      </c>
      <c r="D3" s="43" t="s">
        <v>189</v>
      </c>
      <c r="E3" s="43" t="s">
        <v>190</v>
      </c>
      <c r="F3" s="43" t="s">
        <v>191</v>
      </c>
      <c r="G3" s="43" t="s">
        <v>192</v>
      </c>
      <c r="H3" s="43" t="s">
        <v>193</v>
      </c>
      <c r="I3" s="50" t="s">
        <v>129</v>
      </c>
      <c r="J3" s="50" t="s">
        <v>195</v>
      </c>
      <c r="K3" s="50" t="s">
        <v>196</v>
      </c>
      <c r="L3" s="50" t="s">
        <v>197</v>
      </c>
    </row>
    <row r="4" spans="1:12" ht="111.95" customHeight="1" x14ac:dyDescent="0.3">
      <c r="A4" s="5" t="s">
        <v>59</v>
      </c>
      <c r="B4" s="111">
        <f>SUM(C4:H4)</f>
        <v>450.24</v>
      </c>
      <c r="C4" s="111">
        <v>172</v>
      </c>
      <c r="D4" s="111">
        <v>17.12</v>
      </c>
      <c r="E4" s="111">
        <v>18.14</v>
      </c>
      <c r="F4" s="111">
        <v>1.32</v>
      </c>
      <c r="G4" s="111">
        <v>7.22</v>
      </c>
      <c r="H4" s="111">
        <v>234.44</v>
      </c>
      <c r="I4" s="5" t="s">
        <v>59</v>
      </c>
      <c r="J4" s="184">
        <v>871</v>
      </c>
      <c r="K4" s="184">
        <v>37453</v>
      </c>
      <c r="L4" s="114">
        <f>IF(J4=0,0,((K4/J4)*1000))</f>
        <v>43000</v>
      </c>
    </row>
    <row r="5" spans="1:12" ht="111.95" customHeight="1" x14ac:dyDescent="0.3">
      <c r="A5" s="5" t="s">
        <v>60</v>
      </c>
      <c r="B5" s="111">
        <f t="shared" ref="B5:B15" si="0">SUM(C5:H5)</f>
        <v>310.39999999999998</v>
      </c>
      <c r="C5" s="111">
        <v>177.5</v>
      </c>
      <c r="D5" s="111">
        <v>20.240000000000002</v>
      </c>
      <c r="E5" s="111">
        <v>71.52</v>
      </c>
      <c r="F5" s="111">
        <v>0.86</v>
      </c>
      <c r="G5" s="111">
        <v>2.2600000000000002</v>
      </c>
      <c r="H5" s="111">
        <v>38.020000000000003</v>
      </c>
      <c r="I5" s="5" t="s">
        <v>60</v>
      </c>
      <c r="J5" s="184">
        <v>1258</v>
      </c>
      <c r="K5" s="184">
        <v>54094</v>
      </c>
      <c r="L5" s="114">
        <f t="shared" ref="L5:L16" si="1">IF(J5=0,0,((K5/J5)*1000))</f>
        <v>43000</v>
      </c>
    </row>
    <row r="6" spans="1:12" ht="111.95" customHeight="1" x14ac:dyDescent="0.3">
      <c r="A6" s="5" t="s">
        <v>61</v>
      </c>
      <c r="B6" s="111">
        <f t="shared" si="0"/>
        <v>423.16</v>
      </c>
      <c r="C6" s="111">
        <v>124.32000000000001</v>
      </c>
      <c r="D6" s="111">
        <v>24.76</v>
      </c>
      <c r="E6" s="111">
        <v>235.08</v>
      </c>
      <c r="F6" s="111">
        <v>0.84</v>
      </c>
      <c r="G6" s="111">
        <v>1.48</v>
      </c>
      <c r="H6" s="111">
        <v>36.68</v>
      </c>
      <c r="I6" s="5" t="s">
        <v>61</v>
      </c>
      <c r="J6" s="184">
        <v>1389</v>
      </c>
      <c r="K6" s="184">
        <v>59727</v>
      </c>
      <c r="L6" s="114">
        <f t="shared" si="1"/>
        <v>43000</v>
      </c>
    </row>
    <row r="7" spans="1:12" ht="111.95" customHeight="1" x14ac:dyDescent="0.3">
      <c r="A7" s="5" t="s">
        <v>62</v>
      </c>
      <c r="B7" s="111">
        <f t="shared" si="0"/>
        <v>428.0200000000001</v>
      </c>
      <c r="C7" s="111">
        <v>171.84</v>
      </c>
      <c r="D7" s="111">
        <v>37.08</v>
      </c>
      <c r="E7" s="111">
        <v>130.78</v>
      </c>
      <c r="F7" s="111">
        <v>2.06</v>
      </c>
      <c r="G7" s="111">
        <v>1.8</v>
      </c>
      <c r="H7" s="111">
        <v>84.460000000000008</v>
      </c>
      <c r="I7" s="5" t="s">
        <v>62</v>
      </c>
      <c r="J7" s="184">
        <v>606.5</v>
      </c>
      <c r="K7" s="184">
        <v>26079.5</v>
      </c>
      <c r="L7" s="114">
        <f t="shared" si="1"/>
        <v>43000</v>
      </c>
    </row>
    <row r="8" spans="1:12" ht="111.95" customHeight="1" x14ac:dyDescent="0.3">
      <c r="A8" s="5" t="s">
        <v>63</v>
      </c>
      <c r="B8" s="111">
        <f t="shared" si="0"/>
        <v>329.08000000000004</v>
      </c>
      <c r="C8" s="111">
        <v>182.62</v>
      </c>
      <c r="D8" s="111">
        <v>52.46</v>
      </c>
      <c r="E8" s="111">
        <v>53.76</v>
      </c>
      <c r="F8" s="111">
        <v>1.3</v>
      </c>
      <c r="G8" s="111">
        <v>0.22</v>
      </c>
      <c r="H8" s="111">
        <v>38.72</v>
      </c>
      <c r="I8" s="5" t="s">
        <v>63</v>
      </c>
      <c r="J8" s="184">
        <v>722.5</v>
      </c>
      <c r="K8" s="184">
        <v>31067.5</v>
      </c>
      <c r="L8" s="114">
        <f t="shared" si="1"/>
        <v>43000</v>
      </c>
    </row>
    <row r="9" spans="1:12" ht="111.95" customHeight="1" x14ac:dyDescent="0.3">
      <c r="A9" s="5" t="s">
        <v>64</v>
      </c>
      <c r="B9" s="111">
        <f t="shared" si="0"/>
        <v>222.82</v>
      </c>
      <c r="C9" s="111">
        <v>128.47999999999999</v>
      </c>
      <c r="D9" s="111">
        <v>17.260000000000002</v>
      </c>
      <c r="E9" s="111">
        <v>38.340000000000003</v>
      </c>
      <c r="F9" s="111">
        <v>0.24</v>
      </c>
      <c r="G9" s="111">
        <v>0</v>
      </c>
      <c r="H9" s="111">
        <v>38.5</v>
      </c>
      <c r="I9" s="5" t="s">
        <v>64</v>
      </c>
      <c r="J9" s="184">
        <v>1303</v>
      </c>
      <c r="K9" s="184">
        <v>56029</v>
      </c>
      <c r="L9" s="114">
        <f t="shared" si="1"/>
        <v>43000</v>
      </c>
    </row>
    <row r="10" spans="1:12" ht="111.95" customHeight="1" x14ac:dyDescent="0.3">
      <c r="A10" s="5" t="s">
        <v>65</v>
      </c>
      <c r="B10" s="111">
        <f t="shared" si="0"/>
        <v>252.36</v>
      </c>
      <c r="C10" s="111">
        <v>115.4</v>
      </c>
      <c r="D10" s="111">
        <v>56.7</v>
      </c>
      <c r="E10" s="111">
        <v>23.900000000000002</v>
      </c>
      <c r="F10" s="111">
        <v>2.3199999999999998</v>
      </c>
      <c r="G10" s="111">
        <v>0.14000000000000001</v>
      </c>
      <c r="H10" s="111">
        <v>53.9</v>
      </c>
      <c r="I10" s="5" t="s">
        <v>65</v>
      </c>
      <c r="J10" s="184">
        <v>2430.5</v>
      </c>
      <c r="K10" s="184">
        <v>104511.5</v>
      </c>
      <c r="L10" s="114">
        <f t="shared" si="1"/>
        <v>43000</v>
      </c>
    </row>
    <row r="11" spans="1:12" ht="111.95" customHeight="1" x14ac:dyDescent="0.3">
      <c r="A11" s="5" t="s">
        <v>66</v>
      </c>
      <c r="B11" s="111">
        <f t="shared" si="0"/>
        <v>332.42000000000007</v>
      </c>
      <c r="C11" s="111">
        <v>150.34</v>
      </c>
      <c r="D11" s="111">
        <v>48.84</v>
      </c>
      <c r="E11" s="111">
        <v>60.300000000000004</v>
      </c>
      <c r="F11" s="111">
        <v>2.62</v>
      </c>
      <c r="G11" s="111">
        <v>0.04</v>
      </c>
      <c r="H11" s="111">
        <v>70.28</v>
      </c>
      <c r="I11" s="5" t="s">
        <v>66</v>
      </c>
      <c r="J11" s="184">
        <v>2452</v>
      </c>
      <c r="K11" s="184">
        <v>105436</v>
      </c>
      <c r="L11" s="114">
        <f t="shared" si="1"/>
        <v>43000</v>
      </c>
    </row>
    <row r="12" spans="1:12" ht="111.95" customHeight="1" x14ac:dyDescent="0.3">
      <c r="A12" s="5" t="s">
        <v>67</v>
      </c>
      <c r="B12" s="111">
        <f t="shared" si="0"/>
        <v>254.98000000000002</v>
      </c>
      <c r="C12" s="111">
        <v>84.2</v>
      </c>
      <c r="D12" s="111">
        <v>63.480000000000004</v>
      </c>
      <c r="E12" s="111">
        <v>8.92</v>
      </c>
      <c r="F12" s="111">
        <v>1.28</v>
      </c>
      <c r="G12" s="111">
        <v>0</v>
      </c>
      <c r="H12" s="111">
        <v>97.100000000000009</v>
      </c>
      <c r="I12" s="5" t="s">
        <v>67</v>
      </c>
      <c r="J12" s="184">
        <v>2125.5</v>
      </c>
      <c r="K12" s="184">
        <v>91396.5</v>
      </c>
      <c r="L12" s="114">
        <f t="shared" si="1"/>
        <v>43000</v>
      </c>
    </row>
    <row r="13" spans="1:12" ht="111.95" customHeight="1" x14ac:dyDescent="0.3">
      <c r="A13" s="5" t="s">
        <v>68</v>
      </c>
      <c r="B13" s="111">
        <f t="shared" si="0"/>
        <v>311.88</v>
      </c>
      <c r="C13" s="111">
        <v>63.24</v>
      </c>
      <c r="D13" s="111">
        <v>49.68</v>
      </c>
      <c r="E13" s="111">
        <v>74.540000000000006</v>
      </c>
      <c r="F13" s="111">
        <v>1.48</v>
      </c>
      <c r="G13" s="111">
        <v>0.08</v>
      </c>
      <c r="H13" s="111">
        <v>122.86</v>
      </c>
      <c r="I13" s="5" t="s">
        <v>68</v>
      </c>
      <c r="J13" s="184">
        <v>2611.5</v>
      </c>
      <c r="K13" s="184">
        <v>112294.5</v>
      </c>
      <c r="L13" s="114">
        <f t="shared" si="1"/>
        <v>43000</v>
      </c>
    </row>
    <row r="14" spans="1:12" ht="111.95" customHeight="1" x14ac:dyDescent="0.3">
      <c r="A14" s="5" t="s">
        <v>69</v>
      </c>
      <c r="B14" s="111">
        <f t="shared" si="0"/>
        <v>337.15999999999997</v>
      </c>
      <c r="C14" s="111">
        <v>115.4</v>
      </c>
      <c r="D14" s="111">
        <v>30</v>
      </c>
      <c r="E14" s="111">
        <v>27.96</v>
      </c>
      <c r="F14" s="111">
        <v>0.32</v>
      </c>
      <c r="G14" s="111">
        <v>0</v>
      </c>
      <c r="H14" s="111">
        <v>163.47999999999999</v>
      </c>
      <c r="I14" s="5" t="s">
        <v>69</v>
      </c>
      <c r="J14" s="184">
        <v>1767.5</v>
      </c>
      <c r="K14" s="184">
        <v>76002.5</v>
      </c>
      <c r="L14" s="114">
        <f t="shared" si="1"/>
        <v>43000</v>
      </c>
    </row>
    <row r="15" spans="1:12" ht="111.95" customHeight="1" x14ac:dyDescent="0.3">
      <c r="A15" s="5" t="s">
        <v>70</v>
      </c>
      <c r="B15" s="111">
        <f t="shared" si="0"/>
        <v>269.86</v>
      </c>
      <c r="C15" s="111">
        <v>112.7</v>
      </c>
      <c r="D15" s="111">
        <v>29.98</v>
      </c>
      <c r="E15" s="111">
        <v>19.080000000000002</v>
      </c>
      <c r="F15" s="111">
        <v>1.2</v>
      </c>
      <c r="G15" s="111">
        <v>0.92</v>
      </c>
      <c r="H15" s="111">
        <v>105.98</v>
      </c>
      <c r="I15" s="5" t="s">
        <v>70</v>
      </c>
      <c r="J15" s="184">
        <v>1517</v>
      </c>
      <c r="K15" s="184">
        <v>65231</v>
      </c>
      <c r="L15" s="115">
        <f t="shared" si="1"/>
        <v>43000</v>
      </c>
    </row>
    <row r="16" spans="1:12" ht="111.95" customHeight="1" x14ac:dyDescent="0.3">
      <c r="A16" s="23" t="s">
        <v>72</v>
      </c>
      <c r="B16" s="112">
        <f>SUM(B4:B15)</f>
        <v>3922.3800000000006</v>
      </c>
      <c r="C16" s="112">
        <f t="shared" ref="C16:H16" si="2">SUM(C4:C15)</f>
        <v>1598.0400000000002</v>
      </c>
      <c r="D16" s="112">
        <f t="shared" si="2"/>
        <v>447.60000000000008</v>
      </c>
      <c r="E16" s="112">
        <f t="shared" si="2"/>
        <v>762.31999999999994</v>
      </c>
      <c r="F16" s="112">
        <f t="shared" si="2"/>
        <v>15.839999999999998</v>
      </c>
      <c r="G16" s="112">
        <f t="shared" si="2"/>
        <v>14.160000000000002</v>
      </c>
      <c r="H16" s="112">
        <f t="shared" si="2"/>
        <v>1084.42</v>
      </c>
      <c r="I16" s="23" t="s">
        <v>72</v>
      </c>
      <c r="J16" s="113">
        <f>SUM(J4:J15)</f>
        <v>19054</v>
      </c>
      <c r="K16" s="113">
        <f>SUM(K4:K15)</f>
        <v>819322</v>
      </c>
      <c r="L16" s="116">
        <f t="shared" si="1"/>
        <v>43000</v>
      </c>
    </row>
    <row r="17" spans="1:12" ht="39.950000000000003" customHeight="1" x14ac:dyDescent="0.3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195" customHeight="1" x14ac:dyDescent="0.3">
      <c r="A18" s="47"/>
      <c r="B18" s="22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ht="111.95" customHeight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111.95" customHeigh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111.95" customHeigh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111.95" customHeight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111.95" customHeight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11.95" customHeight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11.95" customHeight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11.95" customHeigh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111.95" customHeight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ht="111.95" customHeigh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ht="111.95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111.95" customHeight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111.95" customHeight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</sheetData>
  <mergeCells count="4">
    <mergeCell ref="A1:H1"/>
    <mergeCell ref="A2:H2"/>
    <mergeCell ref="I1:L1"/>
    <mergeCell ref="I2:L2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42" pageOrder="overThenDown" orientation="portrait" useFirstPageNumber="1" r:id="rId1"/>
  <headerFooter>
    <oddFooter>&amp;C&amp;30&amp;P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FFFF00"/>
  </sheetPr>
  <dimension ref="A1:Z18"/>
  <sheetViews>
    <sheetView view="pageBreakPreview" zoomScale="40" zoomScaleSheetLayoutView="4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8" sqref="S8"/>
    </sheetView>
  </sheetViews>
  <sheetFormatPr defaultRowHeight="38.25" x14ac:dyDescent="0.3"/>
  <cols>
    <col min="1" max="1" width="17.5" style="1" customWidth="1"/>
    <col min="2" max="2" width="17.125" style="2" customWidth="1"/>
    <col min="3" max="3" width="23.5" style="2" customWidth="1"/>
    <col min="4" max="4" width="27.875" style="2" customWidth="1"/>
    <col min="5" max="5" width="16.875" style="2" customWidth="1"/>
    <col min="6" max="6" width="23.5" style="2" customWidth="1"/>
    <col min="7" max="7" width="27.875" style="2" customWidth="1"/>
    <col min="8" max="8" width="12.625" style="2" customWidth="1"/>
    <col min="9" max="9" width="23.5" style="2" customWidth="1"/>
    <col min="10" max="10" width="27.875" style="2" customWidth="1"/>
    <col min="11" max="11" width="12.625" style="2" customWidth="1"/>
    <col min="12" max="12" width="15.5" style="2" customWidth="1"/>
    <col min="13" max="13" width="24.25" style="2" customWidth="1"/>
    <col min="14" max="14" width="12.625" style="2" customWidth="1"/>
    <col min="15" max="15" width="15.5" style="2" customWidth="1"/>
    <col min="16" max="16" width="24.25" style="2" customWidth="1"/>
    <col min="17" max="17" width="12.625" style="2" customWidth="1"/>
    <col min="18" max="18" width="15.5" style="2" customWidth="1"/>
    <col min="19" max="19" width="24.25" style="2" customWidth="1"/>
    <col min="20" max="20" width="12.625" style="2" customWidth="1"/>
    <col min="21" max="21" width="15.5" style="2" customWidth="1"/>
    <col min="22" max="22" width="24.25" style="2" customWidth="1"/>
    <col min="24" max="24" width="33.625" style="226" customWidth="1"/>
    <col min="25" max="25" width="38.25" customWidth="1"/>
    <col min="26" max="26" width="41.25" style="226" customWidth="1"/>
  </cols>
  <sheetData>
    <row r="1" spans="1:26" ht="165.75" customHeight="1" x14ac:dyDescent="0.3">
      <c r="A1" s="268" t="s">
        <v>572</v>
      </c>
      <c r="B1" s="268"/>
      <c r="C1" s="268"/>
      <c r="D1" s="268"/>
      <c r="E1" s="268"/>
      <c r="F1" s="268"/>
      <c r="G1" s="268"/>
      <c r="H1" s="268"/>
      <c r="I1" s="268"/>
      <c r="J1" s="268"/>
      <c r="K1" s="269" t="s">
        <v>205</v>
      </c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</row>
    <row r="2" spans="1:26" ht="39.950000000000003" customHeight="1" x14ac:dyDescent="0.3">
      <c r="A2" s="260" t="s">
        <v>207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6" ht="65.099999999999994" customHeight="1" x14ac:dyDescent="0.3">
      <c r="A3" s="265" t="s">
        <v>18</v>
      </c>
      <c r="B3" s="288" t="s">
        <v>0</v>
      </c>
      <c r="C3" s="289"/>
      <c r="D3" s="290"/>
      <c r="E3" s="288" t="s">
        <v>202</v>
      </c>
      <c r="F3" s="289"/>
      <c r="G3" s="290"/>
      <c r="H3" s="262"/>
      <c r="I3" s="263"/>
      <c r="J3" s="263"/>
      <c r="K3" s="278" t="s">
        <v>206</v>
      </c>
      <c r="L3" s="278"/>
      <c r="M3" s="278"/>
      <c r="N3" s="278"/>
      <c r="O3" s="278"/>
      <c r="P3" s="278"/>
      <c r="Q3" s="278"/>
      <c r="R3" s="278"/>
      <c r="S3" s="279"/>
      <c r="T3" s="288" t="s">
        <v>99</v>
      </c>
      <c r="U3" s="289"/>
      <c r="V3" s="290"/>
    </row>
    <row r="4" spans="1:26" ht="65.099999999999994" customHeight="1" x14ac:dyDescent="0.3">
      <c r="A4" s="266"/>
      <c r="B4" s="291"/>
      <c r="C4" s="292"/>
      <c r="D4" s="293"/>
      <c r="E4" s="291"/>
      <c r="F4" s="292"/>
      <c r="G4" s="293"/>
      <c r="H4" s="262" t="s">
        <v>198</v>
      </c>
      <c r="I4" s="263"/>
      <c r="J4" s="264"/>
      <c r="K4" s="262" t="s">
        <v>199</v>
      </c>
      <c r="L4" s="263"/>
      <c r="M4" s="264"/>
      <c r="N4" s="262" t="s">
        <v>200</v>
      </c>
      <c r="O4" s="263"/>
      <c r="P4" s="264"/>
      <c r="Q4" s="262" t="s">
        <v>201</v>
      </c>
      <c r="R4" s="263"/>
      <c r="S4" s="264"/>
      <c r="T4" s="291"/>
      <c r="U4" s="292"/>
      <c r="V4" s="293"/>
    </row>
    <row r="5" spans="1:26" ht="65.099999999999994" customHeight="1" x14ac:dyDescent="0.3">
      <c r="A5" s="267"/>
      <c r="B5" s="43" t="s">
        <v>203</v>
      </c>
      <c r="C5" s="43" t="s">
        <v>204</v>
      </c>
      <c r="D5" s="43" t="s">
        <v>90</v>
      </c>
      <c r="E5" s="43" t="s">
        <v>203</v>
      </c>
      <c r="F5" s="43" t="s">
        <v>204</v>
      </c>
      <c r="G5" s="43" t="s">
        <v>90</v>
      </c>
      <c r="H5" s="43" t="s">
        <v>203</v>
      </c>
      <c r="I5" s="43" t="s">
        <v>204</v>
      </c>
      <c r="J5" s="43" t="s">
        <v>90</v>
      </c>
      <c r="K5" s="43" t="s">
        <v>203</v>
      </c>
      <c r="L5" s="43" t="s">
        <v>204</v>
      </c>
      <c r="M5" s="43" t="s">
        <v>90</v>
      </c>
      <c r="N5" s="43" t="s">
        <v>203</v>
      </c>
      <c r="O5" s="43" t="s">
        <v>204</v>
      </c>
      <c r="P5" s="43" t="s">
        <v>90</v>
      </c>
      <c r="Q5" s="43" t="s">
        <v>203</v>
      </c>
      <c r="R5" s="43" t="s">
        <v>204</v>
      </c>
      <c r="S5" s="43" t="s">
        <v>90</v>
      </c>
      <c r="T5" s="43" t="s">
        <v>203</v>
      </c>
      <c r="U5" s="43" t="s">
        <v>204</v>
      </c>
      <c r="V5" s="43" t="s">
        <v>90</v>
      </c>
    </row>
    <row r="6" spans="1:26" ht="111.95" customHeight="1" x14ac:dyDescent="0.3">
      <c r="A6" s="5" t="s">
        <v>59</v>
      </c>
      <c r="B6" s="98">
        <f>SUM(E6,H6,T6)</f>
        <v>136</v>
      </c>
      <c r="C6" s="98">
        <f t="shared" ref="C6:D6" si="0">SUM(F6,I6,U6)</f>
        <v>2447</v>
      </c>
      <c r="D6" s="98">
        <f t="shared" si="0"/>
        <v>4282250</v>
      </c>
      <c r="E6" s="98">
        <v>111</v>
      </c>
      <c r="F6" s="98">
        <v>2250</v>
      </c>
      <c r="G6" s="98">
        <f>F6*1750</f>
        <v>3937500</v>
      </c>
      <c r="H6" s="98">
        <f>K6+N6+Q6</f>
        <v>25</v>
      </c>
      <c r="I6" s="98">
        <f>L6+O6+R6</f>
        <v>197</v>
      </c>
      <c r="J6" s="98">
        <f>M6+P6+S6</f>
        <v>344750</v>
      </c>
      <c r="K6" s="98">
        <v>24</v>
      </c>
      <c r="L6" s="98">
        <v>175</v>
      </c>
      <c r="M6" s="98">
        <f>L6*1750</f>
        <v>306250</v>
      </c>
      <c r="N6" s="98">
        <v>1</v>
      </c>
      <c r="O6" s="98">
        <v>22</v>
      </c>
      <c r="P6" s="98">
        <f>O6*1750</f>
        <v>38500</v>
      </c>
      <c r="Q6" s="98"/>
      <c r="R6" s="98"/>
      <c r="S6" s="98">
        <f>R6*1750</f>
        <v>0</v>
      </c>
      <c r="T6" s="98"/>
      <c r="U6" s="98"/>
      <c r="V6" s="98"/>
      <c r="X6" s="223">
        <f>E6+H6+T6</f>
        <v>136</v>
      </c>
      <c r="Y6" s="223">
        <f t="shared" ref="Y6:Z6" si="1">F6+I6+U6</f>
        <v>2447</v>
      </c>
      <c r="Z6" s="223">
        <f t="shared" si="1"/>
        <v>4282250</v>
      </c>
    </row>
    <row r="7" spans="1:26" ht="111.95" customHeight="1" x14ac:dyDescent="0.3">
      <c r="A7" s="5" t="s">
        <v>60</v>
      </c>
      <c r="B7" s="98">
        <f t="shared" ref="B7:B17" si="2">SUM(E7,H7,T7)</f>
        <v>157</v>
      </c>
      <c r="C7" s="98">
        <f t="shared" ref="C7:C17" si="3">SUM(F7,I7,U7)</f>
        <v>2533</v>
      </c>
      <c r="D7" s="98">
        <f t="shared" ref="D7:D17" si="4">SUM(G7,J7,V7)</f>
        <v>4432750</v>
      </c>
      <c r="E7" s="98">
        <v>125</v>
      </c>
      <c r="F7" s="98">
        <v>2338</v>
      </c>
      <c r="G7" s="98">
        <f>F7*1750</f>
        <v>4091500</v>
      </c>
      <c r="H7" s="98">
        <f t="shared" ref="H7:H17" si="5">K7+N7+Q7</f>
        <v>32</v>
      </c>
      <c r="I7" s="98">
        <f t="shared" ref="I7:I17" si="6">L7+O7+R7</f>
        <v>195</v>
      </c>
      <c r="J7" s="98">
        <f t="shared" ref="J7:J17" si="7">M7+P7+S7</f>
        <v>341250</v>
      </c>
      <c r="K7" s="98">
        <v>32</v>
      </c>
      <c r="L7" s="98">
        <v>195</v>
      </c>
      <c r="M7" s="98">
        <f t="shared" ref="M7:M9" si="8">L7*1750</f>
        <v>341250</v>
      </c>
      <c r="N7" s="98">
        <v>0</v>
      </c>
      <c r="O7" s="98">
        <v>0</v>
      </c>
      <c r="P7" s="98">
        <f t="shared" ref="P7:P17" si="9">O7*1750</f>
        <v>0</v>
      </c>
      <c r="Q7" s="98"/>
      <c r="R7" s="98"/>
      <c r="S7" s="98">
        <f t="shared" ref="S7:S17" si="10">R7*1750</f>
        <v>0</v>
      </c>
      <c r="T7" s="98"/>
      <c r="U7" s="98"/>
      <c r="V7" s="98"/>
      <c r="X7" s="223">
        <f t="shared" ref="X7:X18" si="11">E7+H7+T7</f>
        <v>157</v>
      </c>
      <c r="Y7" s="223">
        <f t="shared" ref="Y7:Y18" si="12">F7+I7+U7</f>
        <v>2533</v>
      </c>
      <c r="Z7" s="223">
        <f t="shared" ref="Z7:Z18" si="13">G7+J7+V7</f>
        <v>4432750</v>
      </c>
    </row>
    <row r="8" spans="1:26" ht="111.95" customHeight="1" x14ac:dyDescent="0.3">
      <c r="A8" s="5" t="s">
        <v>61</v>
      </c>
      <c r="B8" s="98">
        <f t="shared" si="2"/>
        <v>155</v>
      </c>
      <c r="C8" s="98">
        <f t="shared" si="3"/>
        <v>2592</v>
      </c>
      <c r="D8" s="98">
        <f t="shared" si="4"/>
        <v>4536000</v>
      </c>
      <c r="E8" s="98">
        <v>119</v>
      </c>
      <c r="F8" s="98">
        <v>2075</v>
      </c>
      <c r="G8" s="98">
        <f t="shared" ref="G8:G17" si="14">F8*1750</f>
        <v>3631250</v>
      </c>
      <c r="H8" s="98">
        <f t="shared" si="5"/>
        <v>36</v>
      </c>
      <c r="I8" s="98">
        <f t="shared" si="6"/>
        <v>517</v>
      </c>
      <c r="J8" s="98">
        <f t="shared" si="7"/>
        <v>904750</v>
      </c>
      <c r="K8" s="98">
        <v>36</v>
      </c>
      <c r="L8" s="98">
        <v>517</v>
      </c>
      <c r="M8" s="98">
        <f t="shared" si="8"/>
        <v>904750</v>
      </c>
      <c r="N8" s="98">
        <v>0</v>
      </c>
      <c r="O8" s="98">
        <v>0</v>
      </c>
      <c r="P8" s="98">
        <f t="shared" si="9"/>
        <v>0</v>
      </c>
      <c r="Q8" s="98"/>
      <c r="R8" s="98"/>
      <c r="S8" s="98">
        <f t="shared" si="10"/>
        <v>0</v>
      </c>
      <c r="T8" s="98"/>
      <c r="U8" s="98"/>
      <c r="V8" s="98"/>
      <c r="X8" s="223">
        <f t="shared" si="11"/>
        <v>155</v>
      </c>
      <c r="Y8" s="223">
        <f t="shared" si="12"/>
        <v>2592</v>
      </c>
      <c r="Z8" s="223">
        <f t="shared" si="13"/>
        <v>4536000</v>
      </c>
    </row>
    <row r="9" spans="1:26" ht="111.95" customHeight="1" x14ac:dyDescent="0.3">
      <c r="A9" s="5" t="s">
        <v>62</v>
      </c>
      <c r="B9" s="98">
        <f t="shared" si="2"/>
        <v>48</v>
      </c>
      <c r="C9" s="98">
        <f t="shared" si="3"/>
        <v>708</v>
      </c>
      <c r="D9" s="98">
        <f t="shared" si="4"/>
        <v>1239000</v>
      </c>
      <c r="E9" s="98">
        <v>23</v>
      </c>
      <c r="F9" s="98">
        <v>469</v>
      </c>
      <c r="G9" s="98">
        <f t="shared" si="14"/>
        <v>820750</v>
      </c>
      <c r="H9" s="98">
        <f t="shared" si="5"/>
        <v>25</v>
      </c>
      <c r="I9" s="98">
        <f t="shared" si="6"/>
        <v>239</v>
      </c>
      <c r="J9" s="98">
        <f t="shared" si="7"/>
        <v>418250</v>
      </c>
      <c r="K9" s="98">
        <v>20</v>
      </c>
      <c r="L9" s="98">
        <v>143</v>
      </c>
      <c r="M9" s="98">
        <f t="shared" si="8"/>
        <v>250250</v>
      </c>
      <c r="N9" s="98">
        <v>5</v>
      </c>
      <c r="O9" s="98">
        <v>96</v>
      </c>
      <c r="P9" s="98">
        <f t="shared" si="9"/>
        <v>168000</v>
      </c>
      <c r="Q9" s="98"/>
      <c r="R9" s="98"/>
      <c r="S9" s="98">
        <f t="shared" si="10"/>
        <v>0</v>
      </c>
      <c r="T9" s="98"/>
      <c r="U9" s="98"/>
      <c r="V9" s="98"/>
      <c r="X9" s="223">
        <f t="shared" si="11"/>
        <v>48</v>
      </c>
      <c r="Y9" s="223">
        <f t="shared" si="12"/>
        <v>708</v>
      </c>
      <c r="Z9" s="223">
        <f t="shared" si="13"/>
        <v>1239000</v>
      </c>
    </row>
    <row r="10" spans="1:26" ht="111.95" customHeight="1" x14ac:dyDescent="0.3">
      <c r="A10" s="5" t="s">
        <v>63</v>
      </c>
      <c r="B10" s="98">
        <f t="shared" si="2"/>
        <v>18</v>
      </c>
      <c r="C10" s="98">
        <f t="shared" si="3"/>
        <v>142</v>
      </c>
      <c r="D10" s="98">
        <f t="shared" si="4"/>
        <v>248500</v>
      </c>
      <c r="E10" s="98">
        <v>0</v>
      </c>
      <c r="F10" s="98">
        <v>0</v>
      </c>
      <c r="G10" s="98">
        <f t="shared" si="14"/>
        <v>0</v>
      </c>
      <c r="H10" s="98">
        <f t="shared" si="5"/>
        <v>18</v>
      </c>
      <c r="I10" s="98">
        <f t="shared" si="6"/>
        <v>142</v>
      </c>
      <c r="J10" s="98">
        <f t="shared" si="7"/>
        <v>248500</v>
      </c>
      <c r="K10" s="98">
        <v>18</v>
      </c>
      <c r="L10" s="98">
        <v>142</v>
      </c>
      <c r="M10" s="98">
        <f>L10*1750</f>
        <v>248500</v>
      </c>
      <c r="N10" s="98">
        <v>0</v>
      </c>
      <c r="O10" s="98">
        <v>0</v>
      </c>
      <c r="P10" s="98">
        <f t="shared" si="9"/>
        <v>0</v>
      </c>
      <c r="Q10" s="98"/>
      <c r="R10" s="98"/>
      <c r="S10" s="98">
        <f t="shared" si="10"/>
        <v>0</v>
      </c>
      <c r="T10" s="98"/>
      <c r="U10" s="98"/>
      <c r="V10" s="98"/>
      <c r="X10" s="223">
        <f t="shared" si="11"/>
        <v>18</v>
      </c>
      <c r="Y10" s="223">
        <f t="shared" si="12"/>
        <v>142</v>
      </c>
      <c r="Z10" s="223">
        <f t="shared" si="13"/>
        <v>248500</v>
      </c>
    </row>
    <row r="11" spans="1:26" ht="111.95" customHeight="1" x14ac:dyDescent="0.3">
      <c r="A11" s="5" t="s">
        <v>64</v>
      </c>
      <c r="B11" s="98">
        <f t="shared" si="2"/>
        <v>39</v>
      </c>
      <c r="C11" s="98">
        <f t="shared" si="3"/>
        <v>307</v>
      </c>
      <c r="D11" s="98">
        <f t="shared" si="4"/>
        <v>537250</v>
      </c>
      <c r="E11" s="98">
        <v>0</v>
      </c>
      <c r="F11" s="98">
        <v>0</v>
      </c>
      <c r="G11" s="98">
        <f t="shared" si="14"/>
        <v>0</v>
      </c>
      <c r="H11" s="98">
        <f t="shared" si="5"/>
        <v>39</v>
      </c>
      <c r="I11" s="98">
        <f t="shared" si="6"/>
        <v>307</v>
      </c>
      <c r="J11" s="98">
        <f t="shared" si="7"/>
        <v>537250</v>
      </c>
      <c r="K11" s="98">
        <v>39</v>
      </c>
      <c r="L11" s="98">
        <v>307</v>
      </c>
      <c r="M11" s="98">
        <f t="shared" ref="M11:M17" si="15">L11*1750</f>
        <v>537250</v>
      </c>
      <c r="N11" s="98">
        <v>0</v>
      </c>
      <c r="O11" s="98">
        <v>0</v>
      </c>
      <c r="P11" s="98">
        <f t="shared" si="9"/>
        <v>0</v>
      </c>
      <c r="Q11" s="98"/>
      <c r="R11" s="98"/>
      <c r="S11" s="98">
        <f t="shared" si="10"/>
        <v>0</v>
      </c>
      <c r="T11" s="98"/>
      <c r="U11" s="98"/>
      <c r="V11" s="98"/>
      <c r="X11" s="223">
        <f t="shared" si="11"/>
        <v>39</v>
      </c>
      <c r="Y11" s="223">
        <f t="shared" si="12"/>
        <v>307</v>
      </c>
      <c r="Z11" s="223">
        <f t="shared" si="13"/>
        <v>537250</v>
      </c>
    </row>
    <row r="12" spans="1:26" ht="111.95" customHeight="1" x14ac:dyDescent="0.3">
      <c r="A12" s="5" t="s">
        <v>65</v>
      </c>
      <c r="B12" s="98">
        <f t="shared" si="2"/>
        <v>182</v>
      </c>
      <c r="C12" s="98">
        <f t="shared" si="3"/>
        <v>2883</v>
      </c>
      <c r="D12" s="98">
        <f t="shared" si="4"/>
        <v>5045250</v>
      </c>
      <c r="E12" s="98">
        <v>133</v>
      </c>
      <c r="F12" s="98">
        <v>2477</v>
      </c>
      <c r="G12" s="98">
        <f t="shared" si="14"/>
        <v>4334750</v>
      </c>
      <c r="H12" s="98">
        <f t="shared" si="5"/>
        <v>49</v>
      </c>
      <c r="I12" s="98">
        <f t="shared" si="6"/>
        <v>406</v>
      </c>
      <c r="J12" s="98">
        <f t="shared" si="7"/>
        <v>710500</v>
      </c>
      <c r="K12" s="98">
        <v>48</v>
      </c>
      <c r="L12" s="98">
        <v>398</v>
      </c>
      <c r="M12" s="98">
        <f t="shared" si="15"/>
        <v>696500</v>
      </c>
      <c r="N12" s="98">
        <v>0</v>
      </c>
      <c r="O12" s="98">
        <v>0</v>
      </c>
      <c r="P12" s="98">
        <f t="shared" si="9"/>
        <v>0</v>
      </c>
      <c r="Q12" s="98">
        <v>1</v>
      </c>
      <c r="R12" s="98">
        <v>8</v>
      </c>
      <c r="S12" s="98">
        <f t="shared" si="10"/>
        <v>14000</v>
      </c>
      <c r="T12" s="98"/>
      <c r="U12" s="98"/>
      <c r="V12" s="98"/>
      <c r="X12" s="223">
        <f t="shared" si="11"/>
        <v>182</v>
      </c>
      <c r="Y12" s="223">
        <f t="shared" si="12"/>
        <v>2883</v>
      </c>
      <c r="Z12" s="223">
        <f t="shared" si="13"/>
        <v>5045250</v>
      </c>
    </row>
    <row r="13" spans="1:26" ht="111.95" customHeight="1" x14ac:dyDescent="0.3">
      <c r="A13" s="5" t="s">
        <v>66</v>
      </c>
      <c r="B13" s="98">
        <f t="shared" si="2"/>
        <v>210</v>
      </c>
      <c r="C13" s="98">
        <f t="shared" si="3"/>
        <v>3589</v>
      </c>
      <c r="D13" s="98">
        <f t="shared" si="4"/>
        <v>6280750</v>
      </c>
      <c r="E13" s="98">
        <v>132</v>
      </c>
      <c r="F13" s="98">
        <v>2876</v>
      </c>
      <c r="G13" s="98">
        <f t="shared" si="14"/>
        <v>5033000</v>
      </c>
      <c r="H13" s="98">
        <f t="shared" si="5"/>
        <v>78</v>
      </c>
      <c r="I13" s="98">
        <f t="shared" si="6"/>
        <v>713</v>
      </c>
      <c r="J13" s="98">
        <f t="shared" si="7"/>
        <v>1247750</v>
      </c>
      <c r="K13" s="98">
        <v>66</v>
      </c>
      <c r="L13" s="98">
        <v>556</v>
      </c>
      <c r="M13" s="98">
        <f t="shared" si="15"/>
        <v>973000</v>
      </c>
      <c r="N13" s="98">
        <v>7</v>
      </c>
      <c r="O13" s="98">
        <v>111</v>
      </c>
      <c r="P13" s="98">
        <f t="shared" si="9"/>
        <v>194250</v>
      </c>
      <c r="Q13" s="98">
        <v>5</v>
      </c>
      <c r="R13" s="98">
        <v>46</v>
      </c>
      <c r="S13" s="98">
        <f t="shared" si="10"/>
        <v>80500</v>
      </c>
      <c r="T13" s="98"/>
      <c r="U13" s="98"/>
      <c r="V13" s="98"/>
      <c r="X13" s="223">
        <f t="shared" si="11"/>
        <v>210</v>
      </c>
      <c r="Y13" s="223">
        <f t="shared" si="12"/>
        <v>3589</v>
      </c>
      <c r="Z13" s="223">
        <f t="shared" si="13"/>
        <v>6280750</v>
      </c>
    </row>
    <row r="14" spans="1:26" ht="111.95" customHeight="1" x14ac:dyDescent="0.3">
      <c r="A14" s="5" t="s">
        <v>67</v>
      </c>
      <c r="B14" s="98">
        <f t="shared" si="2"/>
        <v>175</v>
      </c>
      <c r="C14" s="98">
        <f t="shared" si="3"/>
        <v>3072</v>
      </c>
      <c r="D14" s="98">
        <f t="shared" si="4"/>
        <v>5376000</v>
      </c>
      <c r="E14" s="98">
        <v>151</v>
      </c>
      <c r="F14" s="98">
        <v>2826</v>
      </c>
      <c r="G14" s="98">
        <f t="shared" si="14"/>
        <v>4945500</v>
      </c>
      <c r="H14" s="98">
        <f t="shared" si="5"/>
        <v>24</v>
      </c>
      <c r="I14" s="98">
        <f t="shared" si="6"/>
        <v>246</v>
      </c>
      <c r="J14" s="98">
        <f t="shared" si="7"/>
        <v>430500</v>
      </c>
      <c r="K14" s="98">
        <v>19</v>
      </c>
      <c r="L14" s="98">
        <v>165</v>
      </c>
      <c r="M14" s="98">
        <f t="shared" si="15"/>
        <v>288750</v>
      </c>
      <c r="N14" s="98">
        <v>4</v>
      </c>
      <c r="O14" s="98">
        <v>66</v>
      </c>
      <c r="P14" s="98">
        <f t="shared" si="9"/>
        <v>115500</v>
      </c>
      <c r="Q14" s="98">
        <v>1</v>
      </c>
      <c r="R14" s="98">
        <v>15</v>
      </c>
      <c r="S14" s="98">
        <f t="shared" si="10"/>
        <v>26250</v>
      </c>
      <c r="T14" s="98"/>
      <c r="U14" s="98"/>
      <c r="V14" s="98"/>
      <c r="X14" s="223">
        <f t="shared" si="11"/>
        <v>175</v>
      </c>
      <c r="Y14" s="223">
        <f t="shared" si="12"/>
        <v>3072</v>
      </c>
      <c r="Z14" s="223">
        <f t="shared" si="13"/>
        <v>5376000</v>
      </c>
    </row>
    <row r="15" spans="1:26" ht="111.95" customHeight="1" x14ac:dyDescent="0.3">
      <c r="A15" s="5" t="s">
        <v>68</v>
      </c>
      <c r="B15" s="98">
        <f t="shared" si="2"/>
        <v>191</v>
      </c>
      <c r="C15" s="98">
        <f t="shared" si="3"/>
        <v>3414</v>
      </c>
      <c r="D15" s="98">
        <f t="shared" si="4"/>
        <v>5974500</v>
      </c>
      <c r="E15" s="98">
        <v>144</v>
      </c>
      <c r="F15" s="98">
        <v>2870</v>
      </c>
      <c r="G15" s="98">
        <f t="shared" si="14"/>
        <v>5022500</v>
      </c>
      <c r="H15" s="98">
        <f t="shared" si="5"/>
        <v>47</v>
      </c>
      <c r="I15" s="98">
        <f t="shared" si="6"/>
        <v>544</v>
      </c>
      <c r="J15" s="98">
        <f t="shared" si="7"/>
        <v>952000</v>
      </c>
      <c r="K15" s="98">
        <v>30</v>
      </c>
      <c r="L15" s="98">
        <v>229</v>
      </c>
      <c r="M15" s="98">
        <f t="shared" si="15"/>
        <v>400750</v>
      </c>
      <c r="N15" s="98">
        <v>14</v>
      </c>
      <c r="O15" s="98">
        <v>275</v>
      </c>
      <c r="P15" s="98">
        <f t="shared" si="9"/>
        <v>481250</v>
      </c>
      <c r="Q15" s="98">
        <v>3</v>
      </c>
      <c r="R15" s="98">
        <v>40</v>
      </c>
      <c r="S15" s="98">
        <f t="shared" si="10"/>
        <v>70000</v>
      </c>
      <c r="T15" s="98"/>
      <c r="U15" s="98"/>
      <c r="V15" s="98"/>
      <c r="X15" s="223">
        <f t="shared" si="11"/>
        <v>191</v>
      </c>
      <c r="Y15" s="223">
        <f t="shared" si="12"/>
        <v>3414</v>
      </c>
      <c r="Z15" s="223">
        <f t="shared" si="13"/>
        <v>5974500</v>
      </c>
    </row>
    <row r="16" spans="1:26" ht="111.95" customHeight="1" x14ac:dyDescent="0.3">
      <c r="A16" s="5" t="s">
        <v>69</v>
      </c>
      <c r="B16" s="98">
        <f t="shared" si="2"/>
        <v>127</v>
      </c>
      <c r="C16" s="98">
        <f t="shared" si="3"/>
        <v>2346</v>
      </c>
      <c r="D16" s="98">
        <f t="shared" si="4"/>
        <v>4105500</v>
      </c>
      <c r="E16" s="98">
        <v>103</v>
      </c>
      <c r="F16" s="98">
        <v>2079</v>
      </c>
      <c r="G16" s="98">
        <f t="shared" si="14"/>
        <v>3638250</v>
      </c>
      <c r="H16" s="98">
        <f t="shared" si="5"/>
        <v>24</v>
      </c>
      <c r="I16" s="98">
        <f t="shared" si="6"/>
        <v>267</v>
      </c>
      <c r="J16" s="98">
        <f t="shared" si="7"/>
        <v>467250</v>
      </c>
      <c r="K16" s="98">
        <v>16</v>
      </c>
      <c r="L16" s="98">
        <v>130</v>
      </c>
      <c r="M16" s="98">
        <f t="shared" si="15"/>
        <v>227500</v>
      </c>
      <c r="N16" s="98">
        <v>6</v>
      </c>
      <c r="O16" s="98">
        <v>111</v>
      </c>
      <c r="P16" s="98">
        <f t="shared" si="9"/>
        <v>194250</v>
      </c>
      <c r="Q16" s="98">
        <v>2</v>
      </c>
      <c r="R16" s="98">
        <v>26</v>
      </c>
      <c r="S16" s="98">
        <f t="shared" si="10"/>
        <v>45500</v>
      </c>
      <c r="T16" s="98"/>
      <c r="U16" s="98"/>
      <c r="V16" s="98"/>
      <c r="X16" s="223">
        <f t="shared" si="11"/>
        <v>127</v>
      </c>
      <c r="Y16" s="223">
        <f t="shared" si="12"/>
        <v>2346</v>
      </c>
      <c r="Z16" s="223">
        <f t="shared" si="13"/>
        <v>4105500</v>
      </c>
    </row>
    <row r="17" spans="1:26" ht="111.95" customHeight="1" x14ac:dyDescent="0.3">
      <c r="A17" s="5" t="s">
        <v>70</v>
      </c>
      <c r="B17" s="98">
        <f t="shared" si="2"/>
        <v>86</v>
      </c>
      <c r="C17" s="98">
        <f t="shared" si="3"/>
        <v>1419</v>
      </c>
      <c r="D17" s="98">
        <f t="shared" si="4"/>
        <v>2483250</v>
      </c>
      <c r="E17" s="98">
        <v>62</v>
      </c>
      <c r="F17" s="98">
        <v>1245</v>
      </c>
      <c r="G17" s="98">
        <f t="shared" si="14"/>
        <v>2178750</v>
      </c>
      <c r="H17" s="98">
        <f t="shared" si="5"/>
        <v>24</v>
      </c>
      <c r="I17" s="98">
        <f t="shared" si="6"/>
        <v>174</v>
      </c>
      <c r="J17" s="98">
        <f t="shared" si="7"/>
        <v>304500</v>
      </c>
      <c r="K17" s="98">
        <v>22</v>
      </c>
      <c r="L17" s="98">
        <v>156</v>
      </c>
      <c r="M17" s="98">
        <f t="shared" si="15"/>
        <v>273000</v>
      </c>
      <c r="N17" s="98">
        <v>2</v>
      </c>
      <c r="O17" s="98">
        <v>18</v>
      </c>
      <c r="P17" s="98">
        <f t="shared" si="9"/>
        <v>31500</v>
      </c>
      <c r="Q17" s="98"/>
      <c r="R17" s="98"/>
      <c r="S17" s="98">
        <f t="shared" si="10"/>
        <v>0</v>
      </c>
      <c r="T17" s="98"/>
      <c r="U17" s="98"/>
      <c r="V17" s="98"/>
      <c r="X17" s="223">
        <f t="shared" si="11"/>
        <v>86</v>
      </c>
      <c r="Y17" s="223">
        <f t="shared" si="12"/>
        <v>1419</v>
      </c>
      <c r="Z17" s="223">
        <f t="shared" si="13"/>
        <v>2483250</v>
      </c>
    </row>
    <row r="18" spans="1:26" ht="111.95" customHeight="1" x14ac:dyDescent="0.3">
      <c r="A18" s="23" t="s">
        <v>71</v>
      </c>
      <c r="B18" s="248">
        <f>SUM(B6:B17)</f>
        <v>1524</v>
      </c>
      <c r="C18" s="218">
        <f>SUM(C6:C17)</f>
        <v>25452</v>
      </c>
      <c r="D18" s="218">
        <f>SUM(D6:D17)</f>
        <v>44541000</v>
      </c>
      <c r="E18" s="218">
        <f t="shared" ref="E18:T18" si="16">SUM(E6:E17)</f>
        <v>1103</v>
      </c>
      <c r="F18" s="218">
        <f>SUM(F6:F17)</f>
        <v>21505</v>
      </c>
      <c r="G18" s="218">
        <f>SUM(G6:G17)</f>
        <v>37633750</v>
      </c>
      <c r="H18" s="218">
        <f t="shared" si="16"/>
        <v>421</v>
      </c>
      <c r="I18" s="218">
        <f>SUM(I6:I17)</f>
        <v>3947</v>
      </c>
      <c r="J18" s="218">
        <f>SUM(J6:J17)</f>
        <v>6907250</v>
      </c>
      <c r="K18" s="218">
        <f t="shared" ref="K18" si="17">SUM(K6:K17)</f>
        <v>370</v>
      </c>
      <c r="L18" s="218">
        <f>SUM(L6:L17)</f>
        <v>3113</v>
      </c>
      <c r="M18" s="218">
        <f>SUM(M6:M17)</f>
        <v>5447750</v>
      </c>
      <c r="N18" s="218">
        <f t="shared" ref="N18" si="18">SUM(N6:N17)</f>
        <v>39</v>
      </c>
      <c r="O18" s="218">
        <f>SUM(O6:O17)</f>
        <v>699</v>
      </c>
      <c r="P18" s="218">
        <f>SUM(P6:P17)</f>
        <v>1223250</v>
      </c>
      <c r="Q18" s="218">
        <f t="shared" si="16"/>
        <v>12</v>
      </c>
      <c r="R18" s="218">
        <f>SUM(R6:R17)</f>
        <v>135</v>
      </c>
      <c r="S18" s="218">
        <f>SUM(S6:S17)</f>
        <v>236250</v>
      </c>
      <c r="T18" s="218">
        <f t="shared" si="16"/>
        <v>0</v>
      </c>
      <c r="U18" s="218">
        <f>SUM(U6:U17)</f>
        <v>0</v>
      </c>
      <c r="V18" s="218">
        <f>SUM(V6:V17)</f>
        <v>0</v>
      </c>
      <c r="X18" s="223">
        <f t="shared" si="11"/>
        <v>1524</v>
      </c>
      <c r="Y18" s="223">
        <f t="shared" si="12"/>
        <v>25452</v>
      </c>
      <c r="Z18" s="223">
        <f t="shared" si="13"/>
        <v>44541000</v>
      </c>
    </row>
  </sheetData>
  <mergeCells count="13">
    <mergeCell ref="K4:M4"/>
    <mergeCell ref="N4:P4"/>
    <mergeCell ref="Q4:S4"/>
    <mergeCell ref="A1:J1"/>
    <mergeCell ref="K1:V1"/>
    <mergeCell ref="A2:V2"/>
    <mergeCell ref="A3:A5"/>
    <mergeCell ref="B3:D4"/>
    <mergeCell ref="E3:G4"/>
    <mergeCell ref="H3:J3"/>
    <mergeCell ref="K3:S3"/>
    <mergeCell ref="T3:V4"/>
    <mergeCell ref="H4:J4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4" firstPageNumber="44" pageOrder="overThenDown" orientation="portrait" useFirstPageNumber="1" r:id="rId1"/>
  <headerFooter>
    <oddFooter>&amp;C&amp;30&amp;P</oddFooter>
  </headerFooter>
  <colBreaks count="1" manualBreakCount="1">
    <brk id="10" max="34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FFFF00"/>
  </sheetPr>
  <dimension ref="A1:AC14"/>
  <sheetViews>
    <sheetView view="pageBreakPreview" zoomScale="40" zoomScaleSheetLayoutView="40" workbookViewId="0">
      <selection activeCell="C9" sqref="C9"/>
    </sheetView>
  </sheetViews>
  <sheetFormatPr defaultRowHeight="19.5" x14ac:dyDescent="0.3"/>
  <cols>
    <col min="1" max="1" width="70.125" style="1" customWidth="1"/>
    <col min="2" max="3" width="70.125" style="2" customWidth="1"/>
  </cols>
  <sheetData>
    <row r="1" spans="1:29" ht="165.75" customHeight="1" x14ac:dyDescent="0.3">
      <c r="A1" s="284" t="s">
        <v>573</v>
      </c>
      <c r="B1" s="284"/>
      <c r="C1" s="284"/>
    </row>
    <row r="2" spans="1:29" ht="39.950000000000003" customHeight="1" x14ac:dyDescent="0.3">
      <c r="A2" s="260" t="s">
        <v>209</v>
      </c>
      <c r="B2" s="260"/>
      <c r="C2" s="260"/>
    </row>
    <row r="3" spans="1:29" ht="150.75" customHeight="1" x14ac:dyDescent="0.3">
      <c r="A3" s="35" t="s">
        <v>210</v>
      </c>
      <c r="B3" s="35" t="s">
        <v>211</v>
      </c>
      <c r="C3" s="35" t="s">
        <v>212</v>
      </c>
    </row>
    <row r="4" spans="1:29" ht="150.75" customHeight="1" x14ac:dyDescent="0.3">
      <c r="A4" s="54" t="s">
        <v>213</v>
      </c>
      <c r="B4" s="185">
        <v>650</v>
      </c>
      <c r="C4" s="185">
        <v>16</v>
      </c>
      <c r="AC4" t="s">
        <v>208</v>
      </c>
    </row>
    <row r="5" spans="1:29" ht="150.75" customHeight="1" x14ac:dyDescent="0.3">
      <c r="A5" s="36" t="s">
        <v>216</v>
      </c>
      <c r="B5" s="186">
        <v>550</v>
      </c>
      <c r="C5" s="186">
        <v>13</v>
      </c>
    </row>
    <row r="6" spans="1:29" ht="150.75" customHeight="1" x14ac:dyDescent="0.3">
      <c r="A6" s="36" t="s">
        <v>214</v>
      </c>
      <c r="B6" s="186">
        <v>450</v>
      </c>
      <c r="C6" s="186">
        <v>11</v>
      </c>
    </row>
    <row r="7" spans="1:29" ht="150.75" customHeight="1" x14ac:dyDescent="0.3">
      <c r="A7" s="55" t="s">
        <v>215</v>
      </c>
      <c r="B7" s="187">
        <v>360</v>
      </c>
      <c r="C7" s="187">
        <v>8</v>
      </c>
    </row>
    <row r="8" spans="1:29" ht="111.95" customHeight="1" x14ac:dyDescent="0.3">
      <c r="A8" s="17"/>
      <c r="B8" s="18"/>
      <c r="C8" s="18"/>
    </row>
    <row r="9" spans="1:29" ht="111.95" customHeight="1" x14ac:dyDescent="0.3">
      <c r="A9" s="17"/>
      <c r="B9" s="18"/>
      <c r="C9" s="18"/>
    </row>
    <row r="10" spans="1:29" ht="111.95" customHeight="1" x14ac:dyDescent="0.3">
      <c r="A10" s="17"/>
      <c r="B10" s="18"/>
      <c r="C10" s="18"/>
    </row>
    <row r="11" spans="1:29" ht="111.95" customHeight="1" x14ac:dyDescent="0.3">
      <c r="A11" s="17"/>
      <c r="B11" s="18"/>
      <c r="C11" s="18"/>
    </row>
    <row r="12" spans="1:29" ht="111.95" customHeight="1" x14ac:dyDescent="0.3">
      <c r="A12" s="17"/>
      <c r="B12" s="18"/>
      <c r="C12" s="18"/>
    </row>
    <row r="13" spans="1:29" ht="111.95" customHeight="1" x14ac:dyDescent="0.3">
      <c r="A13" s="17"/>
      <c r="B13" s="18"/>
      <c r="C13" s="18"/>
    </row>
    <row r="14" spans="1:29" ht="111.95" customHeight="1" x14ac:dyDescent="0.3">
      <c r="A14" s="17"/>
      <c r="B14" s="19"/>
      <c r="C14" s="19"/>
    </row>
  </sheetData>
  <mergeCells count="2">
    <mergeCell ref="A1:C1"/>
    <mergeCell ref="A2:C2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46" pageOrder="overThenDown" orientation="portrait" useFirstPageNumber="1" r:id="rId1"/>
  <headerFooter>
    <oddFooter>&amp;C&amp;30&amp;P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5:I22"/>
  <sheetViews>
    <sheetView view="pageBreakPreview" zoomScale="85" zoomScaleSheetLayoutView="85" workbookViewId="0">
      <selection activeCell="A11" sqref="A11"/>
    </sheetView>
  </sheetViews>
  <sheetFormatPr defaultRowHeight="20.25" x14ac:dyDescent="0.3"/>
  <cols>
    <col min="1" max="1" width="9" style="21"/>
    <col min="2" max="2" width="7.25" style="21" customWidth="1"/>
    <col min="3" max="6" width="8.25" style="21" customWidth="1"/>
    <col min="7" max="7" width="8.25" style="20" customWidth="1"/>
  </cols>
  <sheetData>
    <row r="5" spans="1:9" x14ac:dyDescent="0.3">
      <c r="C5" s="256"/>
      <c r="D5" s="256"/>
      <c r="E5" s="256"/>
      <c r="F5" s="256"/>
      <c r="G5" s="256"/>
    </row>
    <row r="6" spans="1:9" x14ac:dyDescent="0.3">
      <c r="C6" s="256"/>
      <c r="D6" s="256"/>
      <c r="E6" s="256"/>
      <c r="F6" s="256"/>
      <c r="G6" s="256"/>
    </row>
    <row r="7" spans="1:9" x14ac:dyDescent="0.3">
      <c r="C7" s="256"/>
      <c r="D7" s="256"/>
      <c r="E7" s="256"/>
      <c r="F7" s="256"/>
      <c r="G7" s="256"/>
    </row>
    <row r="8" spans="1:9" ht="21" customHeight="1" x14ac:dyDescent="0.3">
      <c r="A8" s="257" t="s">
        <v>516</v>
      </c>
      <c r="B8" s="257"/>
      <c r="C8" s="257"/>
      <c r="D8" s="257"/>
      <c r="E8" s="257"/>
      <c r="F8" s="257"/>
      <c r="G8" s="257"/>
      <c r="H8" s="257"/>
      <c r="I8" s="257"/>
    </row>
    <row r="9" spans="1:9" ht="20.25" customHeight="1" x14ac:dyDescent="0.3">
      <c r="A9" s="257"/>
      <c r="B9" s="257"/>
      <c r="C9" s="257"/>
      <c r="D9" s="257"/>
      <c r="E9" s="257"/>
      <c r="F9" s="257"/>
      <c r="G9" s="257"/>
      <c r="H9" s="257"/>
      <c r="I9" s="257"/>
    </row>
    <row r="10" spans="1:9" ht="30" customHeight="1" x14ac:dyDescent="0.3">
      <c r="A10" s="257"/>
      <c r="B10" s="257"/>
      <c r="C10" s="257"/>
      <c r="D10" s="257"/>
      <c r="E10" s="257"/>
      <c r="F10" s="257"/>
      <c r="G10" s="257"/>
      <c r="H10" s="257"/>
      <c r="I10" s="257"/>
    </row>
    <row r="11" spans="1:9" ht="27.75" customHeight="1" x14ac:dyDescent="0.3"/>
    <row r="12" spans="1:9" ht="27.75" customHeight="1" x14ac:dyDescent="0.3"/>
    <row r="13" spans="1:9" ht="27.75" customHeight="1" x14ac:dyDescent="0.3"/>
    <row r="14" spans="1:9" ht="30" customHeight="1" x14ac:dyDescent="0.3"/>
    <row r="15" spans="1:9" ht="27.75" customHeight="1" x14ac:dyDescent="0.3"/>
    <row r="16" spans="1:9" ht="27.75" customHeight="1" x14ac:dyDescent="0.3"/>
    <row r="17" spans="7:9" ht="27.75" customHeight="1" x14ac:dyDescent="0.3"/>
    <row r="18" spans="7:9" s="21" customFormat="1" ht="27.75" customHeight="1" x14ac:dyDescent="0.3">
      <c r="G18" s="20"/>
      <c r="H18"/>
      <c r="I18"/>
    </row>
    <row r="19" spans="7:9" s="21" customFormat="1" ht="27.75" customHeight="1" x14ac:dyDescent="0.3">
      <c r="G19" s="20"/>
      <c r="H19"/>
      <c r="I19"/>
    </row>
    <row r="20" spans="7:9" s="21" customFormat="1" ht="27.75" customHeight="1" x14ac:dyDescent="0.3">
      <c r="G20" s="20"/>
      <c r="H20"/>
      <c r="I20"/>
    </row>
    <row r="21" spans="7:9" s="21" customFormat="1" ht="30" customHeight="1" x14ac:dyDescent="0.3">
      <c r="G21" s="20"/>
      <c r="H21"/>
      <c r="I21"/>
    </row>
    <row r="22" spans="7:9" s="21" customFormat="1" ht="27.75" customHeight="1" x14ac:dyDescent="0.3">
      <c r="G22" s="20"/>
      <c r="H22"/>
      <c r="I22"/>
    </row>
  </sheetData>
  <mergeCells count="2">
    <mergeCell ref="C5:G7"/>
    <mergeCell ref="A8:I10"/>
  </mergeCells>
  <phoneticPr fontId="2" type="noConversion"/>
  <pageMargins left="0.7" right="0.7" top="0.75" bottom="0.75" header="0.3" footer="0.3"/>
  <pageSetup paperSize="9" scale="9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FFFF00"/>
  </sheetPr>
  <dimension ref="A1:AG17"/>
  <sheetViews>
    <sheetView view="pageBreakPreview" topLeftCell="A7" zoomScale="40" zoomScaleSheetLayoutView="40" workbookViewId="0">
      <selection activeCell="I13" sqref="I13"/>
    </sheetView>
  </sheetViews>
  <sheetFormatPr defaultRowHeight="19.5" x14ac:dyDescent="0.3"/>
  <cols>
    <col min="1" max="2" width="29.625" style="1" customWidth="1"/>
    <col min="3" max="7" width="29.625" style="2" customWidth="1"/>
  </cols>
  <sheetData>
    <row r="1" spans="1:33" ht="165.75" customHeight="1" x14ac:dyDescent="0.3">
      <c r="A1" s="284" t="s">
        <v>604</v>
      </c>
      <c r="B1" s="284"/>
      <c r="C1" s="284"/>
      <c r="D1" s="284"/>
      <c r="E1" s="284"/>
      <c r="F1" s="284"/>
      <c r="G1" s="284"/>
    </row>
    <row r="2" spans="1:33" ht="39.950000000000003" customHeight="1" x14ac:dyDescent="0.3">
      <c r="A2" s="260" t="s">
        <v>222</v>
      </c>
      <c r="B2" s="260"/>
      <c r="C2" s="260"/>
      <c r="D2" s="260"/>
      <c r="E2" s="260"/>
      <c r="F2" s="260"/>
      <c r="G2" s="260"/>
    </row>
    <row r="3" spans="1:33" ht="97.5" customHeight="1" x14ac:dyDescent="0.3">
      <c r="A3" s="296" t="s">
        <v>101</v>
      </c>
      <c r="B3" s="294" t="s">
        <v>125</v>
      </c>
      <c r="C3" s="295"/>
      <c r="D3" s="294" t="s">
        <v>217</v>
      </c>
      <c r="E3" s="295"/>
      <c r="F3" s="294" t="s">
        <v>218</v>
      </c>
      <c r="G3" s="295"/>
    </row>
    <row r="4" spans="1:33" ht="97.5" customHeight="1" x14ac:dyDescent="0.3">
      <c r="A4" s="297"/>
      <c r="B4" s="35" t="s">
        <v>219</v>
      </c>
      <c r="C4" s="35" t="s">
        <v>220</v>
      </c>
      <c r="D4" s="35" t="s">
        <v>219</v>
      </c>
      <c r="E4" s="35" t="s">
        <v>220</v>
      </c>
      <c r="F4" s="35" t="s">
        <v>219</v>
      </c>
      <c r="G4" s="35" t="s">
        <v>220</v>
      </c>
    </row>
    <row r="5" spans="1:33" ht="111.95" customHeight="1" x14ac:dyDescent="0.3">
      <c r="A5" s="37" t="s">
        <v>221</v>
      </c>
      <c r="B5" s="119">
        <f>D5+F5</f>
        <v>95</v>
      </c>
      <c r="C5" s="120">
        <f>E5+G5</f>
        <v>0</v>
      </c>
      <c r="D5" s="243">
        <v>86</v>
      </c>
      <c r="E5" s="120">
        <v>0</v>
      </c>
      <c r="F5" s="120">
        <v>9</v>
      </c>
      <c r="G5" s="120">
        <v>0</v>
      </c>
      <c r="AG5" t="s">
        <v>208</v>
      </c>
    </row>
    <row r="6" spans="1:33" ht="111.95" customHeight="1" x14ac:dyDescent="0.3">
      <c r="A6" s="17"/>
      <c r="B6" s="17"/>
      <c r="C6" s="18"/>
      <c r="D6" s="18"/>
      <c r="E6" s="18"/>
      <c r="F6" s="18"/>
      <c r="G6" s="18"/>
    </row>
    <row r="7" spans="1:33" ht="165.75" customHeight="1" x14ac:dyDescent="0.3">
      <c r="A7" s="284" t="s">
        <v>574</v>
      </c>
      <c r="B7" s="284"/>
      <c r="C7" s="284"/>
      <c r="D7" s="284"/>
      <c r="E7" s="284"/>
      <c r="F7" s="284"/>
      <c r="G7" s="284"/>
    </row>
    <row r="8" spans="1:33" ht="99.75" customHeight="1" x14ac:dyDescent="0.3">
      <c r="A8" s="56" t="s">
        <v>224</v>
      </c>
      <c r="B8" s="32"/>
      <c r="C8" s="32"/>
      <c r="D8" s="32"/>
      <c r="E8" s="32"/>
      <c r="F8" s="32"/>
      <c r="G8" s="32"/>
    </row>
    <row r="9" spans="1:33" ht="39.950000000000003" customHeight="1" x14ac:dyDescent="0.3">
      <c r="A9" s="260" t="s">
        <v>222</v>
      </c>
      <c r="B9" s="260"/>
      <c r="C9" s="260"/>
      <c r="D9" s="260"/>
      <c r="E9" s="260"/>
      <c r="F9" s="260"/>
      <c r="G9" s="260"/>
    </row>
    <row r="10" spans="1:33" ht="97.5" customHeight="1" x14ac:dyDescent="0.3">
      <c r="A10" s="35" t="s">
        <v>101</v>
      </c>
      <c r="B10" s="35" t="s">
        <v>125</v>
      </c>
      <c r="C10" s="35" t="s">
        <v>230</v>
      </c>
      <c r="D10" s="35" t="s">
        <v>232</v>
      </c>
      <c r="E10" s="35" t="s">
        <v>233</v>
      </c>
      <c r="F10" s="35" t="s">
        <v>234</v>
      </c>
      <c r="G10" s="35" t="s">
        <v>231</v>
      </c>
    </row>
    <row r="11" spans="1:33" ht="111.95" customHeight="1" x14ac:dyDescent="0.3">
      <c r="A11" s="37" t="s">
        <v>221</v>
      </c>
      <c r="B11" s="244">
        <f>SUM(C11:G11)</f>
        <v>86</v>
      </c>
      <c r="C11" s="120">
        <v>26</v>
      </c>
      <c r="D11" s="120">
        <v>7</v>
      </c>
      <c r="E11" s="120">
        <v>29</v>
      </c>
      <c r="F11" s="120">
        <v>19</v>
      </c>
      <c r="G11" s="120">
        <v>5</v>
      </c>
    </row>
    <row r="12" spans="1:33" ht="73.5" customHeight="1" x14ac:dyDescent="0.3">
      <c r="A12" s="17"/>
      <c r="B12" s="17"/>
      <c r="C12" s="18"/>
      <c r="D12" s="18"/>
      <c r="E12" s="18"/>
      <c r="F12" s="18"/>
      <c r="G12" s="18"/>
    </row>
    <row r="13" spans="1:33" ht="99.75" customHeight="1" x14ac:dyDescent="0.3">
      <c r="A13" s="56" t="s">
        <v>223</v>
      </c>
      <c r="B13" s="32"/>
      <c r="C13" s="32"/>
      <c r="D13" s="32"/>
      <c r="E13" s="32"/>
      <c r="F13" s="32"/>
      <c r="G13" s="32"/>
    </row>
    <row r="14" spans="1:33" ht="39.950000000000003" customHeight="1" x14ac:dyDescent="0.3">
      <c r="A14" s="260" t="s">
        <v>222</v>
      </c>
      <c r="B14" s="260"/>
      <c r="C14" s="260"/>
      <c r="D14" s="260"/>
      <c r="E14" s="260"/>
      <c r="F14" s="260"/>
      <c r="G14" s="260"/>
    </row>
    <row r="15" spans="1:33" ht="97.5" customHeight="1" x14ac:dyDescent="0.3">
      <c r="A15" s="35" t="s">
        <v>101</v>
      </c>
      <c r="B15" s="35" t="s">
        <v>125</v>
      </c>
      <c r="C15" s="35" t="s">
        <v>225</v>
      </c>
      <c r="D15" s="35" t="s">
        <v>226</v>
      </c>
      <c r="E15" s="35" t="s">
        <v>227</v>
      </c>
      <c r="F15" s="35" t="s">
        <v>228</v>
      </c>
      <c r="G15" s="35" t="s">
        <v>229</v>
      </c>
    </row>
    <row r="16" spans="1:33" ht="111.95" customHeight="1" x14ac:dyDescent="0.3">
      <c r="A16" s="37" t="s">
        <v>221</v>
      </c>
      <c r="B16" s="244">
        <f>SUM(C16:G16)</f>
        <v>86</v>
      </c>
      <c r="C16" s="120">
        <v>0</v>
      </c>
      <c r="D16" s="120">
        <v>4</v>
      </c>
      <c r="E16" s="120">
        <v>20</v>
      </c>
      <c r="F16" s="120">
        <v>32</v>
      </c>
      <c r="G16" s="120">
        <v>30</v>
      </c>
    </row>
    <row r="17" spans="1:7" ht="111.95" customHeight="1" x14ac:dyDescent="0.3">
      <c r="A17" s="17"/>
      <c r="B17" s="17"/>
      <c r="C17" s="19"/>
      <c r="D17" s="19"/>
      <c r="E17" s="19"/>
      <c r="F17" s="19"/>
      <c r="G17" s="19"/>
    </row>
  </sheetData>
  <mergeCells count="9">
    <mergeCell ref="A14:G14"/>
    <mergeCell ref="A1:G1"/>
    <mergeCell ref="A2:G2"/>
    <mergeCell ref="A7:G7"/>
    <mergeCell ref="A9:G9"/>
    <mergeCell ref="F3:G3"/>
    <mergeCell ref="D3:E3"/>
    <mergeCell ref="B3:C3"/>
    <mergeCell ref="A3:A4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48" pageOrder="overThenDown" orientation="portrait" useFirstPageNumber="1" r:id="rId1"/>
  <headerFooter>
    <oddFooter>&amp;C&amp;30&amp;P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4"/>
  <sheetViews>
    <sheetView view="pageBreakPreview" zoomScale="85" zoomScaleSheetLayoutView="85" workbookViewId="0">
      <selection activeCell="I4" sqref="I4"/>
    </sheetView>
  </sheetViews>
  <sheetFormatPr defaultColWidth="9" defaultRowHeight="15.75" x14ac:dyDescent="0.25"/>
  <cols>
    <col min="1" max="1" width="9.625" style="73" customWidth="1"/>
    <col min="2" max="2" width="60.625" style="74" customWidth="1"/>
    <col min="3" max="3" width="4.625" style="75" customWidth="1"/>
    <col min="4" max="4" width="9.625" style="73" customWidth="1"/>
    <col min="5" max="5" width="60.625" style="74" customWidth="1"/>
    <col min="6" max="6" width="4.625" style="75" customWidth="1"/>
    <col min="7" max="16384" width="9" style="9"/>
  </cols>
  <sheetData>
    <row r="1" spans="1:6" ht="23.85" customHeight="1" x14ac:dyDescent="0.25">
      <c r="A1" s="255" t="s">
        <v>21</v>
      </c>
      <c r="B1" s="255"/>
      <c r="C1" s="255"/>
    </row>
    <row r="2" spans="1:6" ht="17.25" customHeight="1" x14ac:dyDescent="0.25">
      <c r="A2" s="255"/>
      <c r="B2" s="255"/>
      <c r="C2" s="255"/>
    </row>
    <row r="3" spans="1:6" ht="23.85" customHeight="1" x14ac:dyDescent="0.25"/>
    <row r="4" spans="1:6" ht="30" customHeight="1" x14ac:dyDescent="0.15">
      <c r="A4" s="76" t="s">
        <v>22</v>
      </c>
      <c r="B4" s="77" t="s">
        <v>117</v>
      </c>
      <c r="C4" s="78"/>
      <c r="D4" s="79" t="s">
        <v>24</v>
      </c>
      <c r="E4" s="81" t="s">
        <v>547</v>
      </c>
      <c r="F4" s="78">
        <v>42</v>
      </c>
    </row>
    <row r="5" spans="1:6" ht="30" customHeight="1" x14ac:dyDescent="0.15">
      <c r="A5" s="79" t="s">
        <v>23</v>
      </c>
      <c r="B5" s="80" t="s">
        <v>43</v>
      </c>
      <c r="C5" s="78">
        <v>6</v>
      </c>
      <c r="D5" s="79" t="s">
        <v>25</v>
      </c>
      <c r="E5" s="81" t="s">
        <v>548</v>
      </c>
      <c r="F5" s="78">
        <v>43</v>
      </c>
    </row>
    <row r="6" spans="1:6" ht="30" customHeight="1" x14ac:dyDescent="0.15">
      <c r="A6" s="79" t="s">
        <v>24</v>
      </c>
      <c r="B6" s="80" t="s">
        <v>44</v>
      </c>
      <c r="C6" s="78">
        <v>10</v>
      </c>
      <c r="D6" s="79" t="s">
        <v>26</v>
      </c>
      <c r="E6" s="81" t="s">
        <v>549</v>
      </c>
      <c r="F6" s="78">
        <v>44</v>
      </c>
    </row>
    <row r="7" spans="1:6" ht="30" customHeight="1" x14ac:dyDescent="0.15">
      <c r="A7" s="79" t="s">
        <v>25</v>
      </c>
      <c r="B7" s="80" t="s">
        <v>535</v>
      </c>
      <c r="C7" s="78">
        <v>12</v>
      </c>
      <c r="D7" s="79" t="s">
        <v>27</v>
      </c>
      <c r="E7" s="81" t="s">
        <v>550</v>
      </c>
      <c r="F7" s="78">
        <v>46</v>
      </c>
    </row>
    <row r="8" spans="1:6" ht="30" customHeight="1" x14ac:dyDescent="0.15">
      <c r="A8" s="79" t="s">
        <v>26</v>
      </c>
      <c r="B8" s="80" t="s">
        <v>536</v>
      </c>
      <c r="C8" s="78">
        <v>14</v>
      </c>
      <c r="D8" s="76" t="s">
        <v>37</v>
      </c>
      <c r="E8" s="77" t="s">
        <v>121</v>
      </c>
      <c r="F8" s="78"/>
    </row>
    <row r="9" spans="1:6" ht="30" customHeight="1" x14ac:dyDescent="0.15">
      <c r="A9" s="79" t="s">
        <v>27</v>
      </c>
      <c r="B9" s="81" t="s">
        <v>537</v>
      </c>
      <c r="C9" s="78">
        <v>16</v>
      </c>
      <c r="D9" s="79" t="s">
        <v>23</v>
      </c>
      <c r="E9" s="81" t="s">
        <v>551</v>
      </c>
      <c r="F9" s="78">
        <v>48</v>
      </c>
    </row>
    <row r="10" spans="1:6" ht="30" customHeight="1" x14ac:dyDescent="0.15">
      <c r="A10" s="79" t="s">
        <v>28</v>
      </c>
      <c r="B10" s="80" t="s">
        <v>538</v>
      </c>
      <c r="C10" s="78">
        <v>20</v>
      </c>
      <c r="D10" s="79" t="s">
        <v>24</v>
      </c>
      <c r="E10" s="81" t="s">
        <v>552</v>
      </c>
      <c r="F10" s="78">
        <v>48</v>
      </c>
    </row>
    <row r="11" spans="1:6" ht="30" customHeight="1" x14ac:dyDescent="0.15">
      <c r="A11" s="79" t="s">
        <v>29</v>
      </c>
      <c r="B11" s="80" t="s">
        <v>539</v>
      </c>
      <c r="C11" s="78">
        <v>20</v>
      </c>
      <c r="D11" s="79" t="s">
        <v>25</v>
      </c>
      <c r="E11" s="81" t="s">
        <v>42</v>
      </c>
      <c r="F11" s="78">
        <v>49</v>
      </c>
    </row>
    <row r="12" spans="1:6" ht="30" customHeight="1" x14ac:dyDescent="0.15">
      <c r="A12" s="79" t="s">
        <v>30</v>
      </c>
      <c r="B12" s="80" t="s">
        <v>540</v>
      </c>
      <c r="C12" s="78">
        <v>21</v>
      </c>
      <c r="D12" s="79" t="s">
        <v>26</v>
      </c>
      <c r="E12" s="81" t="s">
        <v>46</v>
      </c>
      <c r="F12" s="78">
        <v>51</v>
      </c>
    </row>
    <row r="13" spans="1:6" ht="30" customHeight="1" x14ac:dyDescent="0.15">
      <c r="A13" s="79" t="s">
        <v>31</v>
      </c>
      <c r="B13" s="81" t="s">
        <v>541</v>
      </c>
      <c r="C13" s="78">
        <v>22</v>
      </c>
      <c r="D13" s="79" t="s">
        <v>27</v>
      </c>
      <c r="E13" s="81" t="s">
        <v>553</v>
      </c>
      <c r="F13" s="78">
        <v>52</v>
      </c>
    </row>
    <row r="14" spans="1:6" ht="30" customHeight="1" x14ac:dyDescent="0.15">
      <c r="A14" s="79" t="s">
        <v>33</v>
      </c>
      <c r="B14" s="81" t="s">
        <v>542</v>
      </c>
      <c r="C14" s="78">
        <v>24</v>
      </c>
      <c r="D14" s="76" t="s">
        <v>38</v>
      </c>
      <c r="E14" s="77" t="s">
        <v>122</v>
      </c>
      <c r="F14" s="78"/>
    </row>
    <row r="15" spans="1:6" ht="30" customHeight="1" x14ac:dyDescent="0.15">
      <c r="A15" s="79" t="s">
        <v>32</v>
      </c>
      <c r="B15" s="81" t="s">
        <v>45</v>
      </c>
      <c r="C15" s="78">
        <v>26</v>
      </c>
      <c r="D15" s="79" t="s">
        <v>23</v>
      </c>
      <c r="E15" s="81" t="s">
        <v>554</v>
      </c>
      <c r="F15" s="78">
        <v>54</v>
      </c>
    </row>
    <row r="16" spans="1:6" ht="30" customHeight="1" x14ac:dyDescent="0.15">
      <c r="A16" s="76" t="s">
        <v>34</v>
      </c>
      <c r="B16" s="77" t="s">
        <v>118</v>
      </c>
      <c r="C16" s="78"/>
      <c r="D16" s="79" t="s">
        <v>24</v>
      </c>
      <c r="E16" s="81" t="s">
        <v>555</v>
      </c>
      <c r="F16" s="78">
        <v>55</v>
      </c>
    </row>
    <row r="17" spans="1:6" ht="30" customHeight="1" x14ac:dyDescent="0.15">
      <c r="A17" s="79" t="s">
        <v>23</v>
      </c>
      <c r="B17" s="80" t="s">
        <v>543</v>
      </c>
      <c r="C17" s="78">
        <v>28</v>
      </c>
      <c r="D17" s="79" t="s">
        <v>25</v>
      </c>
      <c r="E17" s="81" t="s">
        <v>556</v>
      </c>
      <c r="F17" s="78">
        <v>55</v>
      </c>
    </row>
    <row r="18" spans="1:6" ht="30" customHeight="1" x14ac:dyDescent="0.15">
      <c r="A18" s="79" t="s">
        <v>24</v>
      </c>
      <c r="B18" s="80" t="s">
        <v>544</v>
      </c>
      <c r="C18" s="78">
        <v>30</v>
      </c>
      <c r="D18" s="79" t="s">
        <v>26</v>
      </c>
      <c r="E18" s="81" t="s">
        <v>557</v>
      </c>
      <c r="F18" s="78">
        <v>56</v>
      </c>
    </row>
    <row r="19" spans="1:6" ht="30" customHeight="1" x14ac:dyDescent="0.15">
      <c r="A19" s="76" t="s">
        <v>35</v>
      </c>
      <c r="B19" s="77" t="s">
        <v>119</v>
      </c>
      <c r="C19" s="78"/>
      <c r="D19" s="76" t="s">
        <v>39</v>
      </c>
      <c r="E19" s="77" t="s">
        <v>123</v>
      </c>
      <c r="F19" s="78"/>
    </row>
    <row r="20" spans="1:6" ht="30" customHeight="1" x14ac:dyDescent="0.15">
      <c r="A20" s="79" t="s">
        <v>23</v>
      </c>
      <c r="B20" s="80" t="s">
        <v>545</v>
      </c>
      <c r="C20" s="78">
        <v>36</v>
      </c>
      <c r="D20" s="79" t="s">
        <v>23</v>
      </c>
      <c r="E20" s="81" t="s">
        <v>40</v>
      </c>
      <c r="F20" s="78">
        <v>58</v>
      </c>
    </row>
    <row r="21" spans="1:6" ht="30" customHeight="1" x14ac:dyDescent="0.15">
      <c r="A21" s="76" t="s">
        <v>36</v>
      </c>
      <c r="B21" s="77" t="s">
        <v>120</v>
      </c>
      <c r="C21" s="78"/>
      <c r="D21" s="79" t="s">
        <v>24</v>
      </c>
      <c r="E21" s="81" t="s">
        <v>41</v>
      </c>
      <c r="F21" s="78">
        <v>59</v>
      </c>
    </row>
    <row r="22" spans="1:6" ht="30" customHeight="1" x14ac:dyDescent="0.15">
      <c r="A22" s="79" t="s">
        <v>23</v>
      </c>
      <c r="B22" s="81" t="s">
        <v>546</v>
      </c>
      <c r="C22" s="78">
        <v>40</v>
      </c>
      <c r="D22" s="79"/>
      <c r="E22" s="81"/>
      <c r="F22" s="78"/>
    </row>
    <row r="23" spans="1:6" ht="30" customHeight="1" x14ac:dyDescent="0.15">
      <c r="A23" s="79"/>
      <c r="B23" s="81"/>
      <c r="C23" s="78"/>
      <c r="D23" s="79"/>
      <c r="E23" s="81"/>
      <c r="F23" s="78"/>
    </row>
    <row r="24" spans="1:6" ht="23.85" customHeight="1" x14ac:dyDescent="0.25">
      <c r="A24" s="82"/>
      <c r="B24" s="83"/>
      <c r="C24" s="84"/>
      <c r="D24" s="85"/>
      <c r="E24" s="86"/>
      <c r="F24" s="84"/>
    </row>
  </sheetData>
  <mergeCells count="1">
    <mergeCell ref="A1:C2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99" orientation="portrait" r:id="rId1"/>
  <headerFooter alignWithMargins="0"/>
  <colBreaks count="1" manualBreakCount="1">
    <brk id="3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8">
    <tabColor rgb="FFFFFF00"/>
  </sheetPr>
  <dimension ref="A1:G48"/>
  <sheetViews>
    <sheetView view="pageBreakPreview" zoomScale="40" zoomScaleSheetLayoutView="40" workbookViewId="0">
      <pane xSplit="1" ySplit="3" topLeftCell="B41" activePane="bottomRight" state="frozen"/>
      <selection activeCell="B16" activeCellId="2" sqref="D5 B11 B16"/>
      <selection pane="topRight" activeCell="B16" activeCellId="2" sqref="D5 B11 B16"/>
      <selection pane="bottomLeft" activeCell="B16" activeCellId="2" sqref="D5 B11 B16"/>
      <selection pane="bottomRight" activeCell="G57" sqref="G57"/>
    </sheetView>
  </sheetViews>
  <sheetFormatPr defaultRowHeight="19.5" x14ac:dyDescent="0.3"/>
  <cols>
    <col min="1" max="1" width="18.5" style="1" customWidth="1"/>
    <col min="2" max="2" width="41" style="1" customWidth="1"/>
    <col min="3" max="3" width="43.625" style="2" customWidth="1"/>
    <col min="4" max="4" width="1.5" customWidth="1"/>
    <col min="5" max="5" width="18.5" style="1" customWidth="1"/>
    <col min="6" max="6" width="41" style="1" customWidth="1"/>
    <col min="7" max="7" width="43.625" style="2" customWidth="1"/>
  </cols>
  <sheetData>
    <row r="1" spans="1:7" ht="165.75" customHeight="1" x14ac:dyDescent="0.3">
      <c r="A1" s="284" t="s">
        <v>312</v>
      </c>
      <c r="B1" s="284"/>
      <c r="C1" s="284"/>
      <c r="D1" s="284"/>
      <c r="E1" s="284"/>
      <c r="F1" s="284"/>
      <c r="G1" s="284"/>
    </row>
    <row r="2" spans="1:7" ht="39.950000000000003" customHeight="1" x14ac:dyDescent="0.3">
      <c r="A2" s="287"/>
      <c r="B2" s="287"/>
      <c r="C2" s="287"/>
      <c r="E2" s="287"/>
      <c r="F2" s="287"/>
      <c r="G2" s="287"/>
    </row>
    <row r="3" spans="1:7" ht="78" customHeight="1" x14ac:dyDescent="0.3">
      <c r="A3" s="48" t="s">
        <v>313</v>
      </c>
      <c r="B3" s="106" t="s">
        <v>309</v>
      </c>
      <c r="C3" s="48" t="s">
        <v>310</v>
      </c>
      <c r="D3" s="64"/>
      <c r="E3" s="48" t="s">
        <v>313</v>
      </c>
      <c r="F3" s="106" t="s">
        <v>279</v>
      </c>
      <c r="G3" s="48" t="s">
        <v>310</v>
      </c>
    </row>
    <row r="4" spans="1:7" s="107" customFormat="1" ht="78" customHeight="1" x14ac:dyDescent="0.3">
      <c r="A4" s="198">
        <v>1</v>
      </c>
      <c r="B4" s="199" t="s">
        <v>345</v>
      </c>
      <c r="C4" s="198" t="s">
        <v>378</v>
      </c>
      <c r="D4" s="64"/>
      <c r="E4" s="200">
        <v>28</v>
      </c>
      <c r="F4" s="201" t="s">
        <v>402</v>
      </c>
      <c r="G4" s="200" t="s">
        <v>403</v>
      </c>
    </row>
    <row r="5" spans="1:7" s="107" customFormat="1" ht="78" customHeight="1" x14ac:dyDescent="0.3">
      <c r="A5" s="200">
        <v>2</v>
      </c>
      <c r="B5" s="201" t="s">
        <v>358</v>
      </c>
      <c r="C5" s="200" t="s">
        <v>379</v>
      </c>
      <c r="D5" s="64"/>
      <c r="E5" s="200">
        <v>29</v>
      </c>
      <c r="F5" s="201" t="s">
        <v>404</v>
      </c>
      <c r="G5" s="200" t="s">
        <v>405</v>
      </c>
    </row>
    <row r="6" spans="1:7" s="107" customFormat="1" ht="78" customHeight="1" x14ac:dyDescent="0.3">
      <c r="A6" s="200">
        <v>3</v>
      </c>
      <c r="B6" s="201" t="s">
        <v>360</v>
      </c>
      <c r="C6" s="200" t="s">
        <v>380</v>
      </c>
      <c r="D6" s="64"/>
      <c r="E6" s="200">
        <v>30</v>
      </c>
      <c r="F6" s="201" t="s">
        <v>406</v>
      </c>
      <c r="G6" s="200" t="s">
        <v>407</v>
      </c>
    </row>
    <row r="7" spans="1:7" s="107" customFormat="1" ht="78" customHeight="1" x14ac:dyDescent="0.3">
      <c r="A7" s="200">
        <v>4</v>
      </c>
      <c r="B7" s="201" t="s">
        <v>361</v>
      </c>
      <c r="C7" s="200" t="s">
        <v>381</v>
      </c>
      <c r="D7" s="64"/>
      <c r="E7" s="200">
        <v>32</v>
      </c>
      <c r="F7" s="201" t="s">
        <v>408</v>
      </c>
      <c r="G7" s="200" t="s">
        <v>409</v>
      </c>
    </row>
    <row r="8" spans="1:7" s="107" customFormat="1" ht="78" customHeight="1" x14ac:dyDescent="0.3">
      <c r="A8" s="200">
        <v>6</v>
      </c>
      <c r="B8" s="201" t="s">
        <v>362</v>
      </c>
      <c r="C8" s="200" t="s">
        <v>382</v>
      </c>
      <c r="D8" s="64"/>
      <c r="E8" s="200">
        <v>33</v>
      </c>
      <c r="F8" s="201" t="s">
        <v>410</v>
      </c>
      <c r="G8" s="200" t="s">
        <v>411</v>
      </c>
    </row>
    <row r="9" spans="1:7" s="107" customFormat="1" ht="78" customHeight="1" x14ac:dyDescent="0.3">
      <c r="A9" s="200">
        <v>7</v>
      </c>
      <c r="B9" s="201" t="s">
        <v>363</v>
      </c>
      <c r="C9" s="200" t="s">
        <v>383</v>
      </c>
      <c r="D9" s="64"/>
      <c r="E9" s="200">
        <v>34</v>
      </c>
      <c r="F9" s="201" t="s">
        <v>513</v>
      </c>
      <c r="G9" s="200" t="s">
        <v>514</v>
      </c>
    </row>
    <row r="10" spans="1:7" s="107" customFormat="1" ht="78" customHeight="1" x14ac:dyDescent="0.3">
      <c r="A10" s="200">
        <v>8</v>
      </c>
      <c r="B10" s="201" t="s">
        <v>364</v>
      </c>
      <c r="C10" s="200" t="s">
        <v>384</v>
      </c>
      <c r="D10" s="64"/>
      <c r="E10" s="200">
        <v>35</v>
      </c>
      <c r="F10" s="201" t="s">
        <v>600</v>
      </c>
      <c r="G10" s="200" t="s">
        <v>407</v>
      </c>
    </row>
    <row r="11" spans="1:7" s="107" customFormat="1" ht="78" customHeight="1" x14ac:dyDescent="0.3">
      <c r="A11" s="200">
        <v>9</v>
      </c>
      <c r="B11" s="201" t="s">
        <v>365</v>
      </c>
      <c r="C11" s="200" t="s">
        <v>385</v>
      </c>
      <c r="D11" s="64"/>
      <c r="E11" s="200">
        <v>36</v>
      </c>
      <c r="F11" s="201" t="s">
        <v>601</v>
      </c>
      <c r="G11" s="200" t="s">
        <v>407</v>
      </c>
    </row>
    <row r="12" spans="1:7" s="107" customFormat="1" ht="78" customHeight="1" x14ac:dyDescent="0.3">
      <c r="A12" s="200">
        <v>10</v>
      </c>
      <c r="B12" s="201" t="s">
        <v>366</v>
      </c>
      <c r="C12" s="200" t="s">
        <v>386</v>
      </c>
      <c r="D12" s="64"/>
      <c r="E12" s="200">
        <v>37</v>
      </c>
      <c r="F12" s="201" t="s">
        <v>413</v>
      </c>
      <c r="G12" s="200" t="s">
        <v>414</v>
      </c>
    </row>
    <row r="13" spans="1:7" s="107" customFormat="1" ht="78" customHeight="1" x14ac:dyDescent="0.3">
      <c r="A13" s="200">
        <v>11</v>
      </c>
      <c r="B13" s="201" t="s">
        <v>367</v>
      </c>
      <c r="C13" s="200" t="s">
        <v>387</v>
      </c>
      <c r="D13" s="64"/>
      <c r="E13" s="200">
        <v>38</v>
      </c>
      <c r="F13" s="201" t="s">
        <v>415</v>
      </c>
      <c r="G13" s="200" t="s">
        <v>416</v>
      </c>
    </row>
    <row r="14" spans="1:7" s="107" customFormat="1" ht="78" customHeight="1" x14ac:dyDescent="0.3">
      <c r="A14" s="200">
        <v>12</v>
      </c>
      <c r="B14" s="201" t="s">
        <v>368</v>
      </c>
      <c r="C14" s="200" t="s">
        <v>388</v>
      </c>
      <c r="D14" s="64"/>
      <c r="E14" s="200">
        <v>39</v>
      </c>
      <c r="F14" s="201" t="s">
        <v>417</v>
      </c>
      <c r="G14" s="200" t="s">
        <v>418</v>
      </c>
    </row>
    <row r="15" spans="1:7" s="107" customFormat="1" ht="78" customHeight="1" x14ac:dyDescent="0.3">
      <c r="A15" s="200">
        <v>13</v>
      </c>
      <c r="B15" s="201" t="s">
        <v>369</v>
      </c>
      <c r="C15" s="200" t="s">
        <v>389</v>
      </c>
      <c r="D15" s="64"/>
      <c r="E15" s="200">
        <v>40</v>
      </c>
      <c r="F15" s="201" t="s">
        <v>419</v>
      </c>
      <c r="G15" s="200" t="s">
        <v>420</v>
      </c>
    </row>
    <row r="16" spans="1:7" s="107" customFormat="1" ht="78" customHeight="1" x14ac:dyDescent="0.3">
      <c r="A16" s="200">
        <v>14</v>
      </c>
      <c r="B16" s="201" t="s">
        <v>370</v>
      </c>
      <c r="C16" s="200" t="s">
        <v>390</v>
      </c>
      <c r="D16" s="64"/>
      <c r="E16" s="200">
        <v>42</v>
      </c>
      <c r="F16" s="201" t="s">
        <v>421</v>
      </c>
      <c r="G16" s="200" t="s">
        <v>422</v>
      </c>
    </row>
    <row r="17" spans="1:7" s="107" customFormat="1" ht="78" customHeight="1" x14ac:dyDescent="0.3">
      <c r="A17" s="200">
        <v>15</v>
      </c>
      <c r="B17" s="201" t="s">
        <v>391</v>
      </c>
      <c r="C17" s="200" t="s">
        <v>392</v>
      </c>
      <c r="D17" s="64"/>
      <c r="E17" s="200">
        <v>44</v>
      </c>
      <c r="F17" s="201" t="s">
        <v>423</v>
      </c>
      <c r="G17" s="200" t="s">
        <v>424</v>
      </c>
    </row>
    <row r="18" spans="1:7" s="107" customFormat="1" ht="78" customHeight="1" x14ac:dyDescent="0.3">
      <c r="A18" s="200">
        <v>17</v>
      </c>
      <c r="B18" s="201" t="s">
        <v>371</v>
      </c>
      <c r="C18" s="200" t="s">
        <v>393</v>
      </c>
      <c r="D18" s="64"/>
      <c r="E18" s="200">
        <v>45</v>
      </c>
      <c r="F18" s="201" t="s">
        <v>425</v>
      </c>
      <c r="G18" s="200" t="s">
        <v>426</v>
      </c>
    </row>
    <row r="19" spans="1:7" s="107" customFormat="1" ht="78" customHeight="1" x14ac:dyDescent="0.3">
      <c r="A19" s="200">
        <v>18</v>
      </c>
      <c r="B19" s="201" t="s">
        <v>372</v>
      </c>
      <c r="C19" s="200" t="s">
        <v>394</v>
      </c>
      <c r="D19" s="64"/>
      <c r="E19" s="200">
        <v>47</v>
      </c>
      <c r="F19" s="201" t="s">
        <v>427</v>
      </c>
      <c r="G19" s="200" t="s">
        <v>428</v>
      </c>
    </row>
    <row r="20" spans="1:7" s="107" customFormat="1" ht="78" customHeight="1" x14ac:dyDescent="0.3">
      <c r="A20" s="200">
        <v>21</v>
      </c>
      <c r="B20" s="201" t="s">
        <v>373</v>
      </c>
      <c r="C20" s="200" t="s">
        <v>395</v>
      </c>
      <c r="D20" s="64"/>
      <c r="E20" s="200">
        <v>48</v>
      </c>
      <c r="F20" s="201" t="s">
        <v>429</v>
      </c>
      <c r="G20" s="200" t="s">
        <v>430</v>
      </c>
    </row>
    <row r="21" spans="1:7" s="107" customFormat="1" ht="78" customHeight="1" x14ac:dyDescent="0.3">
      <c r="A21" s="200">
        <v>22</v>
      </c>
      <c r="B21" s="201" t="s">
        <v>374</v>
      </c>
      <c r="C21" s="200" t="s">
        <v>396</v>
      </c>
      <c r="D21" s="64"/>
      <c r="E21" s="200">
        <v>49</v>
      </c>
      <c r="F21" s="201" t="s">
        <v>431</v>
      </c>
      <c r="G21" s="200" t="s">
        <v>432</v>
      </c>
    </row>
    <row r="22" spans="1:7" s="107" customFormat="1" ht="78" customHeight="1" x14ac:dyDescent="0.3">
      <c r="A22" s="200">
        <v>23</v>
      </c>
      <c r="B22" s="201" t="s">
        <v>375</v>
      </c>
      <c r="C22" s="200" t="s">
        <v>397</v>
      </c>
      <c r="D22" s="64"/>
      <c r="E22" s="200">
        <v>51</v>
      </c>
      <c r="F22" s="201" t="s">
        <v>433</v>
      </c>
      <c r="G22" s="200" t="s">
        <v>434</v>
      </c>
    </row>
    <row r="23" spans="1:7" s="107" customFormat="1" ht="78" customHeight="1" x14ac:dyDescent="0.3">
      <c r="A23" s="200">
        <v>24</v>
      </c>
      <c r="B23" s="201" t="s">
        <v>376</v>
      </c>
      <c r="C23" s="200" t="s">
        <v>398</v>
      </c>
      <c r="D23" s="64"/>
      <c r="E23" s="200">
        <v>52</v>
      </c>
      <c r="F23" s="201" t="s">
        <v>435</v>
      </c>
      <c r="G23" s="200" t="s">
        <v>407</v>
      </c>
    </row>
    <row r="24" spans="1:7" s="107" customFormat="1" ht="78" customHeight="1" x14ac:dyDescent="0.3">
      <c r="A24" s="200">
        <v>25</v>
      </c>
      <c r="B24" s="201" t="s">
        <v>377</v>
      </c>
      <c r="C24" s="200" t="s">
        <v>399</v>
      </c>
      <c r="D24" s="64"/>
      <c r="E24" s="200">
        <v>53</v>
      </c>
      <c r="F24" s="201" t="s">
        <v>436</v>
      </c>
      <c r="G24" s="200" t="s">
        <v>437</v>
      </c>
    </row>
    <row r="25" spans="1:7" s="107" customFormat="1" ht="78" customHeight="1" x14ac:dyDescent="0.3">
      <c r="A25" s="203">
        <v>27</v>
      </c>
      <c r="B25" s="204" t="s">
        <v>400</v>
      </c>
      <c r="C25" s="203" t="s">
        <v>401</v>
      </c>
      <c r="D25" s="202"/>
      <c r="E25" s="203">
        <v>54</v>
      </c>
      <c r="F25" s="204" t="s">
        <v>438</v>
      </c>
      <c r="G25" s="203" t="s">
        <v>439</v>
      </c>
    </row>
    <row r="26" spans="1:7" s="107" customFormat="1" ht="78" customHeight="1" x14ac:dyDescent="0.3">
      <c r="A26" s="198">
        <v>55</v>
      </c>
      <c r="B26" s="199" t="s">
        <v>440</v>
      </c>
      <c r="C26" s="198" t="s">
        <v>441</v>
      </c>
      <c r="D26" s="64"/>
      <c r="E26" s="200">
        <v>88</v>
      </c>
      <c r="F26" s="201" t="s">
        <v>481</v>
      </c>
      <c r="G26" s="200" t="s">
        <v>478</v>
      </c>
    </row>
    <row r="27" spans="1:7" s="107" customFormat="1" ht="78" customHeight="1" x14ac:dyDescent="0.3">
      <c r="A27" s="200">
        <v>56</v>
      </c>
      <c r="B27" s="201" t="s">
        <v>442</v>
      </c>
      <c r="C27" s="200" t="s">
        <v>443</v>
      </c>
      <c r="D27" s="64"/>
      <c r="E27" s="200">
        <v>89</v>
      </c>
      <c r="F27" s="201" t="s">
        <v>423</v>
      </c>
      <c r="G27" s="200" t="s">
        <v>480</v>
      </c>
    </row>
    <row r="28" spans="1:7" s="107" customFormat="1" ht="78" customHeight="1" x14ac:dyDescent="0.3">
      <c r="A28" s="200">
        <v>57</v>
      </c>
      <c r="B28" s="201" t="s">
        <v>444</v>
      </c>
      <c r="C28" s="200" t="s">
        <v>445</v>
      </c>
      <c r="D28" s="64"/>
      <c r="E28" s="200">
        <v>90</v>
      </c>
      <c r="F28" s="201" t="s">
        <v>484</v>
      </c>
      <c r="G28" s="200" t="s">
        <v>482</v>
      </c>
    </row>
    <row r="29" spans="1:7" s="107" customFormat="1" ht="78" customHeight="1" x14ac:dyDescent="0.3">
      <c r="A29" s="200">
        <v>59</v>
      </c>
      <c r="B29" s="201" t="s">
        <v>446</v>
      </c>
      <c r="C29" s="200" t="s">
        <v>447</v>
      </c>
      <c r="D29" s="64"/>
      <c r="E29" s="200">
        <v>91</v>
      </c>
      <c r="F29" s="201" t="s">
        <v>486</v>
      </c>
      <c r="G29" s="200" t="s">
        <v>483</v>
      </c>
    </row>
    <row r="30" spans="1:7" s="107" customFormat="1" ht="78" customHeight="1" x14ac:dyDescent="0.3">
      <c r="A30" s="200">
        <v>60</v>
      </c>
      <c r="B30" s="201" t="s">
        <v>448</v>
      </c>
      <c r="C30" s="200" t="s">
        <v>449</v>
      </c>
      <c r="D30" s="64"/>
      <c r="E30" s="200">
        <v>92</v>
      </c>
      <c r="F30" s="201" t="s">
        <v>488</v>
      </c>
      <c r="G30" s="200" t="s">
        <v>485</v>
      </c>
    </row>
    <row r="31" spans="1:7" s="107" customFormat="1" ht="78" customHeight="1" x14ac:dyDescent="0.3">
      <c r="A31" s="200">
        <v>61</v>
      </c>
      <c r="B31" s="201" t="s">
        <v>450</v>
      </c>
      <c r="C31" s="200" t="s">
        <v>451</v>
      </c>
      <c r="D31" s="64"/>
      <c r="E31" s="200">
        <v>93</v>
      </c>
      <c r="F31" s="201" t="s">
        <v>490</v>
      </c>
      <c r="G31" s="200" t="s">
        <v>487</v>
      </c>
    </row>
    <row r="32" spans="1:7" s="107" customFormat="1" ht="78" customHeight="1" x14ac:dyDescent="0.3">
      <c r="A32" s="200">
        <v>63</v>
      </c>
      <c r="B32" s="201" t="s">
        <v>452</v>
      </c>
      <c r="C32" s="200" t="s">
        <v>386</v>
      </c>
      <c r="D32" s="64"/>
      <c r="E32" s="200">
        <v>94</v>
      </c>
      <c r="F32" s="201" t="s">
        <v>492</v>
      </c>
      <c r="G32" s="200" t="s">
        <v>489</v>
      </c>
    </row>
    <row r="33" spans="1:7" s="107" customFormat="1" ht="78" customHeight="1" x14ac:dyDescent="0.3">
      <c r="A33" s="200">
        <v>64</v>
      </c>
      <c r="B33" s="201" t="s">
        <v>453</v>
      </c>
      <c r="C33" s="200" t="s">
        <v>454</v>
      </c>
      <c r="D33" s="64"/>
      <c r="E33" s="200">
        <v>95</v>
      </c>
      <c r="F33" s="201" t="s">
        <v>512</v>
      </c>
      <c r="G33" s="200" t="s">
        <v>491</v>
      </c>
    </row>
    <row r="34" spans="1:7" s="107" customFormat="1" ht="78" customHeight="1" x14ac:dyDescent="0.3">
      <c r="A34" s="200">
        <v>65</v>
      </c>
      <c r="B34" s="201" t="s">
        <v>455</v>
      </c>
      <c r="C34" s="200" t="s">
        <v>456</v>
      </c>
      <c r="D34" s="64"/>
      <c r="E34" s="200">
        <v>96</v>
      </c>
      <c r="F34" s="201" t="s">
        <v>494</v>
      </c>
      <c r="G34" s="200" t="s">
        <v>491</v>
      </c>
    </row>
    <row r="35" spans="1:7" s="107" customFormat="1" ht="78" customHeight="1" x14ac:dyDescent="0.3">
      <c r="A35" s="200">
        <v>66</v>
      </c>
      <c r="B35" s="201" t="s">
        <v>457</v>
      </c>
      <c r="C35" s="200" t="s">
        <v>458</v>
      </c>
      <c r="D35" s="64"/>
      <c r="E35" s="200">
        <v>97</v>
      </c>
      <c r="F35" s="201" t="s">
        <v>495</v>
      </c>
      <c r="G35" s="200" t="s">
        <v>493</v>
      </c>
    </row>
    <row r="36" spans="1:7" s="107" customFormat="1" ht="78" customHeight="1" x14ac:dyDescent="0.3">
      <c r="A36" s="200">
        <v>67</v>
      </c>
      <c r="B36" s="201" t="s">
        <v>459</v>
      </c>
      <c r="C36" s="200" t="s">
        <v>460</v>
      </c>
      <c r="D36" s="64"/>
      <c r="E36" s="200">
        <v>98</v>
      </c>
      <c r="F36" s="201" t="s">
        <v>497</v>
      </c>
      <c r="G36" s="200" t="s">
        <v>407</v>
      </c>
    </row>
    <row r="37" spans="1:7" s="107" customFormat="1" ht="78" customHeight="1" x14ac:dyDescent="0.3">
      <c r="A37" s="200">
        <v>70</v>
      </c>
      <c r="B37" s="201" t="s">
        <v>461</v>
      </c>
      <c r="C37" s="200" t="s">
        <v>437</v>
      </c>
      <c r="D37" s="64"/>
      <c r="E37" s="200">
        <v>100</v>
      </c>
      <c r="F37" s="201" t="s">
        <v>499</v>
      </c>
      <c r="G37" s="200" t="s">
        <v>496</v>
      </c>
    </row>
    <row r="38" spans="1:7" s="107" customFormat="1" ht="78" customHeight="1" x14ac:dyDescent="0.3">
      <c r="A38" s="200">
        <v>71</v>
      </c>
      <c r="B38" s="201" t="s">
        <v>462</v>
      </c>
      <c r="C38" s="200" t="s">
        <v>463</v>
      </c>
      <c r="D38" s="64"/>
      <c r="E38" s="200">
        <v>101</v>
      </c>
      <c r="F38" s="201" t="s">
        <v>501</v>
      </c>
      <c r="G38" s="200" t="s">
        <v>498</v>
      </c>
    </row>
    <row r="39" spans="1:7" s="107" customFormat="1" ht="78" customHeight="1" x14ac:dyDescent="0.3">
      <c r="A39" s="200">
        <v>74</v>
      </c>
      <c r="B39" s="201" t="s">
        <v>464</v>
      </c>
      <c r="C39" s="200" t="s">
        <v>465</v>
      </c>
      <c r="D39" s="64"/>
      <c r="E39" s="200">
        <v>102</v>
      </c>
      <c r="F39" s="201" t="s">
        <v>503</v>
      </c>
      <c r="G39" s="200" t="s">
        <v>500</v>
      </c>
    </row>
    <row r="40" spans="1:7" s="107" customFormat="1" ht="78" customHeight="1" x14ac:dyDescent="0.3">
      <c r="A40" s="200">
        <v>75</v>
      </c>
      <c r="B40" s="201" t="s">
        <v>466</v>
      </c>
      <c r="C40" s="200" t="s">
        <v>467</v>
      </c>
      <c r="D40" s="64"/>
      <c r="E40" s="200">
        <v>103</v>
      </c>
      <c r="F40" s="201" t="s">
        <v>505</v>
      </c>
      <c r="G40" s="200" t="s">
        <v>502</v>
      </c>
    </row>
    <row r="41" spans="1:7" s="107" customFormat="1" ht="78" customHeight="1" x14ac:dyDescent="0.3">
      <c r="A41" s="200">
        <v>76</v>
      </c>
      <c r="B41" s="201" t="s">
        <v>468</v>
      </c>
      <c r="C41" s="200" t="s">
        <v>469</v>
      </c>
      <c r="D41" s="64"/>
      <c r="E41" s="200">
        <v>104</v>
      </c>
      <c r="F41" s="201" t="s">
        <v>506</v>
      </c>
      <c r="G41" s="200" t="s">
        <v>504</v>
      </c>
    </row>
    <row r="42" spans="1:7" s="107" customFormat="1" ht="78" customHeight="1" x14ac:dyDescent="0.3">
      <c r="A42" s="200">
        <v>78</v>
      </c>
      <c r="B42" s="201" t="s">
        <v>602</v>
      </c>
      <c r="C42" s="200" t="s">
        <v>412</v>
      </c>
      <c r="D42" s="64"/>
      <c r="E42" s="200">
        <v>106</v>
      </c>
      <c r="F42" s="201" t="s">
        <v>508</v>
      </c>
      <c r="G42" s="200" t="s">
        <v>491</v>
      </c>
    </row>
    <row r="43" spans="1:7" s="107" customFormat="1" ht="78" customHeight="1" x14ac:dyDescent="0.3">
      <c r="A43" s="200">
        <v>81</v>
      </c>
      <c r="B43" s="201" t="s">
        <v>470</v>
      </c>
      <c r="C43" s="200" t="s">
        <v>447</v>
      </c>
      <c r="D43" s="64"/>
      <c r="E43" s="200">
        <v>107</v>
      </c>
      <c r="F43" s="201" t="s">
        <v>510</v>
      </c>
      <c r="G43" s="200" t="s">
        <v>507</v>
      </c>
    </row>
    <row r="44" spans="1:7" s="107" customFormat="1" ht="78" customHeight="1" x14ac:dyDescent="0.3">
      <c r="A44" s="200">
        <v>82</v>
      </c>
      <c r="B44" s="201" t="s">
        <v>471</v>
      </c>
      <c r="C44" s="200" t="s">
        <v>472</v>
      </c>
      <c r="D44" s="64"/>
      <c r="E44" s="200">
        <v>108</v>
      </c>
      <c r="F44" s="201" t="s">
        <v>511</v>
      </c>
      <c r="G44" s="200" t="s">
        <v>509</v>
      </c>
    </row>
    <row r="45" spans="1:7" s="107" customFormat="1" ht="78" customHeight="1" x14ac:dyDescent="0.3">
      <c r="A45" s="200">
        <v>83</v>
      </c>
      <c r="B45" s="201" t="s">
        <v>473</v>
      </c>
      <c r="C45" s="200" t="s">
        <v>290</v>
      </c>
      <c r="D45" s="64"/>
      <c r="E45" s="200"/>
      <c r="F45" s="201"/>
      <c r="G45" s="200"/>
    </row>
    <row r="46" spans="1:7" s="107" customFormat="1" ht="78" customHeight="1" x14ac:dyDescent="0.3">
      <c r="A46" s="200">
        <v>85</v>
      </c>
      <c r="B46" s="201" t="s">
        <v>475</v>
      </c>
      <c r="C46" s="200" t="s">
        <v>476</v>
      </c>
      <c r="D46" s="64"/>
      <c r="E46" s="200"/>
      <c r="F46" s="201"/>
      <c r="G46" s="200"/>
    </row>
    <row r="47" spans="1:7" s="107" customFormat="1" ht="78" customHeight="1" x14ac:dyDescent="0.3">
      <c r="A47" s="200">
        <v>86</v>
      </c>
      <c r="B47" s="201" t="s">
        <v>477</v>
      </c>
      <c r="C47" s="200" t="s">
        <v>474</v>
      </c>
      <c r="D47" s="64"/>
      <c r="E47" s="108"/>
      <c r="F47" s="109"/>
      <c r="G47" s="108"/>
    </row>
    <row r="48" spans="1:7" s="107" customFormat="1" ht="78" customHeight="1" x14ac:dyDescent="0.3">
      <c r="A48" s="203">
        <v>87</v>
      </c>
      <c r="B48" s="204" t="s">
        <v>479</v>
      </c>
      <c r="C48" s="203" t="s">
        <v>476</v>
      </c>
      <c r="D48" s="121"/>
      <c r="E48" s="122" t="s">
        <v>515</v>
      </c>
      <c r="F48" s="122" t="s">
        <v>605</v>
      </c>
      <c r="G48" s="122"/>
    </row>
  </sheetData>
  <mergeCells count="3">
    <mergeCell ref="A1:G1"/>
    <mergeCell ref="A2:C2"/>
    <mergeCell ref="E2:G2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49" pageOrder="overThenDown" orientation="portrait" useFirstPageNumber="1" r:id="rId1"/>
  <headerFooter>
    <oddFooter>&amp;C&amp;30&amp;P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9">
    <tabColor rgb="FFFFFF00"/>
  </sheetPr>
  <dimension ref="A1:C23"/>
  <sheetViews>
    <sheetView view="pageBreakPreview" zoomScale="40" zoomScaleSheetLayoutView="40" workbookViewId="0">
      <selection activeCell="B12" sqref="B12"/>
    </sheetView>
  </sheetViews>
  <sheetFormatPr defaultRowHeight="19.5" x14ac:dyDescent="0.3"/>
  <cols>
    <col min="1" max="1" width="44.625" style="1" customWidth="1"/>
    <col min="2" max="2" width="101" style="1" customWidth="1"/>
    <col min="3" max="3" width="63.75" style="1" customWidth="1"/>
  </cols>
  <sheetData>
    <row r="1" spans="1:3" ht="165.75" customHeight="1" x14ac:dyDescent="0.3">
      <c r="A1" s="284" t="s">
        <v>314</v>
      </c>
      <c r="B1" s="284"/>
      <c r="C1" s="284"/>
    </row>
    <row r="2" spans="1:3" ht="39.950000000000003" customHeight="1" x14ac:dyDescent="0.3">
      <c r="A2" s="260" t="s">
        <v>268</v>
      </c>
      <c r="B2" s="260"/>
      <c r="C2" s="260"/>
    </row>
    <row r="3" spans="1:3" ht="90" customHeight="1" x14ac:dyDescent="0.3">
      <c r="A3" s="35" t="s">
        <v>323</v>
      </c>
      <c r="B3" s="35" t="s">
        <v>324</v>
      </c>
      <c r="C3" s="35" t="s">
        <v>310</v>
      </c>
    </row>
    <row r="4" spans="1:3" ht="90" customHeight="1" x14ac:dyDescent="0.3">
      <c r="A4" s="58">
        <v>201</v>
      </c>
      <c r="B4" s="61" t="s">
        <v>315</v>
      </c>
      <c r="C4" s="58" t="s">
        <v>325</v>
      </c>
    </row>
    <row r="5" spans="1:3" ht="90" customHeight="1" x14ac:dyDescent="0.3">
      <c r="A5" s="59">
        <v>206</v>
      </c>
      <c r="B5" s="62" t="s">
        <v>316</v>
      </c>
      <c r="C5" s="59" t="s">
        <v>326</v>
      </c>
    </row>
    <row r="6" spans="1:3" ht="90" customHeight="1" x14ac:dyDescent="0.3">
      <c r="A6" s="59">
        <v>208</v>
      </c>
      <c r="B6" s="62" t="s">
        <v>317</v>
      </c>
      <c r="C6" s="59" t="s">
        <v>532</v>
      </c>
    </row>
    <row r="7" spans="1:3" ht="90" customHeight="1" x14ac:dyDescent="0.3">
      <c r="A7" s="153">
        <v>210</v>
      </c>
      <c r="B7" s="154" t="s">
        <v>530</v>
      </c>
      <c r="C7" s="153" t="s">
        <v>531</v>
      </c>
    </row>
    <row r="8" spans="1:3" ht="90" customHeight="1" x14ac:dyDescent="0.3">
      <c r="A8" s="59">
        <v>216</v>
      </c>
      <c r="B8" s="62" t="s">
        <v>318</v>
      </c>
      <c r="C8" s="59" t="s">
        <v>327</v>
      </c>
    </row>
    <row r="9" spans="1:3" ht="90" customHeight="1" x14ac:dyDescent="0.3">
      <c r="A9" s="59">
        <v>232</v>
      </c>
      <c r="B9" s="62" t="s">
        <v>319</v>
      </c>
      <c r="C9" s="59" t="s">
        <v>328</v>
      </c>
    </row>
    <row r="10" spans="1:3" ht="90" customHeight="1" x14ac:dyDescent="0.3">
      <c r="A10" s="59">
        <v>233</v>
      </c>
      <c r="B10" s="62" t="s">
        <v>320</v>
      </c>
      <c r="C10" s="59" t="s">
        <v>289</v>
      </c>
    </row>
    <row r="11" spans="1:3" ht="90" customHeight="1" x14ac:dyDescent="0.3">
      <c r="A11" s="59">
        <v>235</v>
      </c>
      <c r="B11" s="62" t="s">
        <v>321</v>
      </c>
      <c r="C11" s="59" t="s">
        <v>532</v>
      </c>
    </row>
    <row r="12" spans="1:3" ht="90" customHeight="1" x14ac:dyDescent="0.3">
      <c r="A12" s="60">
        <v>236</v>
      </c>
      <c r="B12" s="63" t="s">
        <v>322</v>
      </c>
      <c r="C12" s="60" t="s">
        <v>327</v>
      </c>
    </row>
    <row r="13" spans="1:3" ht="73.5" customHeight="1" x14ac:dyDescent="0.3">
      <c r="A13" s="17"/>
      <c r="B13" s="17"/>
      <c r="C13" s="17"/>
    </row>
    <row r="14" spans="1:3" ht="73.5" customHeight="1" x14ac:dyDescent="0.3">
      <c r="A14" s="17"/>
      <c r="B14" s="17"/>
      <c r="C14" s="17"/>
    </row>
    <row r="15" spans="1:3" ht="73.5" customHeight="1" x14ac:dyDescent="0.3">
      <c r="A15" s="17"/>
      <c r="B15" s="17"/>
      <c r="C15" s="17"/>
    </row>
    <row r="16" spans="1:3" ht="73.5" customHeight="1" x14ac:dyDescent="0.3">
      <c r="A16" s="17"/>
      <c r="B16" s="17"/>
      <c r="C16" s="17"/>
    </row>
    <row r="17" spans="1:3" ht="73.5" customHeight="1" x14ac:dyDescent="0.3">
      <c r="A17" s="17"/>
      <c r="B17" s="17"/>
      <c r="C17" s="17"/>
    </row>
    <row r="18" spans="1:3" ht="73.5" customHeight="1" x14ac:dyDescent="0.3">
      <c r="A18" s="17"/>
      <c r="B18" s="17"/>
      <c r="C18" s="17"/>
    </row>
    <row r="19" spans="1:3" ht="73.5" customHeight="1" x14ac:dyDescent="0.3">
      <c r="A19" s="17"/>
      <c r="B19" s="17"/>
      <c r="C19" s="17"/>
    </row>
    <row r="20" spans="1:3" ht="73.5" customHeight="1" x14ac:dyDescent="0.3">
      <c r="A20" s="17"/>
      <c r="B20" s="17"/>
      <c r="C20" s="17"/>
    </row>
    <row r="21" spans="1:3" ht="73.5" customHeight="1" x14ac:dyDescent="0.3">
      <c r="A21" s="17"/>
      <c r="B21" s="17"/>
      <c r="C21" s="17"/>
    </row>
    <row r="22" spans="1:3" ht="111.95" customHeight="1" x14ac:dyDescent="0.3">
      <c r="A22" s="17"/>
      <c r="B22" s="17"/>
      <c r="C22" s="17"/>
    </row>
    <row r="23" spans="1:3" ht="30" x14ac:dyDescent="0.3">
      <c r="A23" s="17"/>
      <c r="B23" s="17"/>
      <c r="C23" s="17"/>
    </row>
  </sheetData>
  <mergeCells count="2">
    <mergeCell ref="A1:C1"/>
    <mergeCell ref="A2:C2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51" pageOrder="overThenDown" orientation="portrait" useFirstPageNumber="1" r:id="rId1"/>
  <headerFooter>
    <oddFooter>&amp;C&amp;30&amp;P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0">
    <tabColor rgb="FFFFFF00"/>
  </sheetPr>
  <dimension ref="A1:Z13"/>
  <sheetViews>
    <sheetView view="pageBreakPreview" zoomScale="40" zoomScaleSheetLayoutView="40" workbookViewId="0">
      <selection activeCell="H5" sqref="H5"/>
    </sheetView>
  </sheetViews>
  <sheetFormatPr defaultRowHeight="19.5" x14ac:dyDescent="0.3"/>
  <cols>
    <col min="1" max="1" width="15.625" style="1" customWidth="1"/>
    <col min="2" max="2" width="34.125" style="1" customWidth="1"/>
    <col min="3" max="6" width="26.5" style="1" customWidth="1"/>
    <col min="7" max="8" width="26.5" style="2" customWidth="1"/>
  </cols>
  <sheetData>
    <row r="1" spans="1:26" ht="165.75" customHeight="1" x14ac:dyDescent="0.3">
      <c r="A1" s="284" t="s">
        <v>575</v>
      </c>
      <c r="B1" s="284"/>
      <c r="C1" s="284"/>
      <c r="D1" s="284"/>
      <c r="E1" s="284"/>
      <c r="F1" s="284"/>
      <c r="G1" s="284"/>
      <c r="H1" s="284"/>
    </row>
    <row r="2" spans="1:26" ht="39.950000000000003" customHeight="1" x14ac:dyDescent="0.3">
      <c r="A2" s="260" t="s">
        <v>235</v>
      </c>
      <c r="B2" s="260"/>
      <c r="C2" s="260"/>
      <c r="D2" s="260"/>
      <c r="E2" s="260"/>
      <c r="F2" s="260"/>
      <c r="G2" s="260"/>
      <c r="H2" s="260"/>
    </row>
    <row r="3" spans="1:26" ht="97.5" customHeight="1" x14ac:dyDescent="0.3">
      <c r="A3" s="299" t="s">
        <v>101</v>
      </c>
      <c r="B3" s="300"/>
      <c r="C3" s="294" t="s">
        <v>236</v>
      </c>
      <c r="D3" s="295"/>
      <c r="E3" s="294" t="s">
        <v>237</v>
      </c>
      <c r="F3" s="295"/>
      <c r="G3" s="294" t="s">
        <v>238</v>
      </c>
      <c r="H3" s="295"/>
    </row>
    <row r="4" spans="1:26" ht="97.5" customHeight="1" x14ac:dyDescent="0.3">
      <c r="A4" s="301"/>
      <c r="B4" s="302"/>
      <c r="C4" s="57" t="s">
        <v>242</v>
      </c>
      <c r="D4" s="57" t="s">
        <v>243</v>
      </c>
      <c r="E4" s="57" t="s">
        <v>242</v>
      </c>
      <c r="F4" s="57" t="s">
        <v>243</v>
      </c>
      <c r="G4" s="57" t="s">
        <v>242</v>
      </c>
      <c r="H4" s="57" t="s">
        <v>243</v>
      </c>
    </row>
    <row r="5" spans="1:26" ht="246.75" customHeight="1" x14ac:dyDescent="0.3">
      <c r="A5" s="298" t="s">
        <v>239</v>
      </c>
      <c r="B5" s="37" t="s">
        <v>241</v>
      </c>
      <c r="C5" s="100">
        <v>5986</v>
      </c>
      <c r="D5" s="100">
        <v>11201</v>
      </c>
      <c r="E5" s="100">
        <v>1304</v>
      </c>
      <c r="F5" s="100">
        <v>3063</v>
      </c>
      <c r="G5" s="101">
        <v>57</v>
      </c>
      <c r="H5" s="101">
        <v>629</v>
      </c>
      <c r="Z5" t="s">
        <v>208</v>
      </c>
    </row>
    <row r="6" spans="1:26" ht="246.75" customHeight="1" x14ac:dyDescent="0.3">
      <c r="A6" s="298"/>
      <c r="B6" s="37" t="s">
        <v>218</v>
      </c>
      <c r="C6" s="100">
        <v>2266</v>
      </c>
      <c r="D6" s="100">
        <v>9517</v>
      </c>
      <c r="E6" s="100">
        <v>474</v>
      </c>
      <c r="F6" s="100">
        <v>1628</v>
      </c>
      <c r="G6" s="101">
        <v>49</v>
      </c>
      <c r="H6" s="101">
        <v>485</v>
      </c>
    </row>
    <row r="7" spans="1:26" ht="246.75" customHeight="1" x14ac:dyDescent="0.3">
      <c r="A7" s="298" t="s">
        <v>240</v>
      </c>
      <c r="B7" s="37" t="s">
        <v>241</v>
      </c>
      <c r="C7" s="100">
        <v>0</v>
      </c>
      <c r="D7" s="100">
        <v>0</v>
      </c>
      <c r="E7" s="100">
        <v>0</v>
      </c>
      <c r="F7" s="100">
        <v>0</v>
      </c>
      <c r="G7" s="101">
        <v>0</v>
      </c>
      <c r="H7" s="101">
        <v>0</v>
      </c>
    </row>
    <row r="8" spans="1:26" ht="246.75" customHeight="1" x14ac:dyDescent="0.3">
      <c r="A8" s="298"/>
      <c r="B8" s="37" t="s">
        <v>218</v>
      </c>
      <c r="C8" s="100">
        <v>0</v>
      </c>
      <c r="D8" s="100">
        <v>0</v>
      </c>
      <c r="E8" s="100">
        <v>0</v>
      </c>
      <c r="F8" s="100">
        <v>0</v>
      </c>
      <c r="G8" s="101">
        <v>0</v>
      </c>
      <c r="H8" s="101">
        <v>0</v>
      </c>
    </row>
    <row r="9" spans="1:26" ht="111.95" customHeight="1" x14ac:dyDescent="0.3">
      <c r="A9" s="17"/>
      <c r="B9" s="17"/>
      <c r="C9" s="17"/>
      <c r="D9" s="17"/>
      <c r="E9" s="17"/>
      <c r="F9" s="17"/>
      <c r="G9" s="18"/>
      <c r="H9" s="18"/>
    </row>
    <row r="10" spans="1:26" ht="111.95" customHeight="1" x14ac:dyDescent="0.3">
      <c r="A10" s="17"/>
      <c r="B10" s="17"/>
      <c r="C10" s="17"/>
      <c r="D10" s="17"/>
      <c r="E10" s="17"/>
      <c r="F10" s="17"/>
      <c r="G10" s="18"/>
      <c r="H10" s="18"/>
    </row>
    <row r="11" spans="1:26" ht="111.95" customHeight="1" x14ac:dyDescent="0.3">
      <c r="A11" s="17"/>
      <c r="B11" s="17"/>
      <c r="C11" s="17"/>
      <c r="D11" s="17"/>
      <c r="E11" s="17"/>
      <c r="F11" s="17"/>
      <c r="G11" s="18"/>
      <c r="H11" s="18"/>
    </row>
    <row r="12" spans="1:26" ht="111.95" customHeight="1" x14ac:dyDescent="0.3">
      <c r="A12" s="17"/>
      <c r="B12" s="17"/>
      <c r="C12" s="17"/>
      <c r="D12" s="17"/>
      <c r="E12" s="17"/>
      <c r="F12" s="17"/>
      <c r="G12" s="18"/>
      <c r="H12" s="18"/>
    </row>
    <row r="13" spans="1:26" ht="111.95" customHeight="1" x14ac:dyDescent="0.3">
      <c r="A13" s="17"/>
      <c r="B13" s="17"/>
      <c r="C13" s="17"/>
      <c r="D13" s="17"/>
      <c r="E13" s="17"/>
      <c r="F13" s="17"/>
      <c r="G13" s="19"/>
      <c r="H13" s="19"/>
    </row>
  </sheetData>
  <mergeCells count="8">
    <mergeCell ref="A5:A6"/>
    <mergeCell ref="A7:A8"/>
    <mergeCell ref="A1:H1"/>
    <mergeCell ref="A2:H2"/>
    <mergeCell ref="G3:H3"/>
    <mergeCell ref="E3:F3"/>
    <mergeCell ref="C3:D3"/>
    <mergeCell ref="A3:B4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52" pageOrder="overThenDown" orientation="portrait" useFirstPageNumber="1" r:id="rId1"/>
  <headerFooter>
    <oddFooter>&amp;C&amp;30&amp;P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1"/>
  <dimension ref="A5:I22"/>
  <sheetViews>
    <sheetView view="pageBreakPreview" zoomScale="85" zoomScaleSheetLayoutView="85" workbookViewId="0">
      <selection activeCell="Q21" sqref="Q21"/>
    </sheetView>
  </sheetViews>
  <sheetFormatPr defaultRowHeight="20.25" x14ac:dyDescent="0.3"/>
  <cols>
    <col min="1" max="1" width="9" style="21"/>
    <col min="2" max="2" width="7.25" style="21" customWidth="1"/>
    <col min="3" max="6" width="8.25" style="21" customWidth="1"/>
    <col min="7" max="7" width="8.25" style="20" customWidth="1"/>
  </cols>
  <sheetData>
    <row r="5" spans="1:9" x14ac:dyDescent="0.3">
      <c r="C5" s="256"/>
      <c r="D5" s="256"/>
      <c r="E5" s="256"/>
      <c r="F5" s="256"/>
      <c r="G5" s="256"/>
    </row>
    <row r="6" spans="1:9" x14ac:dyDescent="0.3">
      <c r="C6" s="256"/>
      <c r="D6" s="256"/>
      <c r="E6" s="256"/>
      <c r="F6" s="256"/>
      <c r="G6" s="256"/>
    </row>
    <row r="7" spans="1:9" x14ac:dyDescent="0.3">
      <c r="C7" s="256"/>
      <c r="D7" s="256"/>
      <c r="E7" s="256"/>
      <c r="F7" s="256"/>
      <c r="G7" s="256"/>
    </row>
    <row r="8" spans="1:9" ht="21" customHeight="1" x14ac:dyDescent="0.3">
      <c r="A8" s="257" t="s">
        <v>518</v>
      </c>
      <c r="B8" s="257"/>
      <c r="C8" s="257"/>
      <c r="D8" s="257"/>
      <c r="E8" s="257"/>
      <c r="F8" s="257"/>
      <c r="G8" s="257"/>
      <c r="H8" s="257"/>
      <c r="I8" s="257"/>
    </row>
    <row r="9" spans="1:9" ht="20.25" customHeight="1" x14ac:dyDescent="0.3">
      <c r="A9" s="257"/>
      <c r="B9" s="257"/>
      <c r="C9" s="257"/>
      <c r="D9" s="257"/>
      <c r="E9" s="257"/>
      <c r="F9" s="257"/>
      <c r="G9" s="257"/>
      <c r="H9" s="257"/>
      <c r="I9" s="257"/>
    </row>
    <row r="10" spans="1:9" ht="30" customHeight="1" x14ac:dyDescent="0.3">
      <c r="A10" s="257"/>
      <c r="B10" s="257"/>
      <c r="C10" s="257"/>
      <c r="D10" s="257"/>
      <c r="E10" s="257"/>
      <c r="F10" s="257"/>
      <c r="G10" s="257"/>
      <c r="H10" s="257"/>
      <c r="I10" s="257"/>
    </row>
    <row r="11" spans="1:9" ht="27.75" customHeight="1" x14ac:dyDescent="0.3"/>
    <row r="12" spans="1:9" ht="27.75" customHeight="1" x14ac:dyDescent="0.3"/>
    <row r="13" spans="1:9" ht="27.75" customHeight="1" x14ac:dyDescent="0.3"/>
    <row r="14" spans="1:9" ht="30" customHeight="1" x14ac:dyDescent="0.3"/>
    <row r="15" spans="1:9" ht="27.75" customHeight="1" x14ac:dyDescent="0.3"/>
    <row r="16" spans="1:9" ht="27.75" customHeight="1" x14ac:dyDescent="0.3"/>
    <row r="17" spans="7:9" ht="27.75" customHeight="1" x14ac:dyDescent="0.3"/>
    <row r="18" spans="7:9" s="21" customFormat="1" ht="27.75" customHeight="1" x14ac:dyDescent="0.3">
      <c r="G18" s="20"/>
      <c r="H18"/>
      <c r="I18"/>
    </row>
    <row r="19" spans="7:9" s="21" customFormat="1" ht="27.75" customHeight="1" x14ac:dyDescent="0.3">
      <c r="G19" s="20"/>
      <c r="H19"/>
      <c r="I19"/>
    </row>
    <row r="20" spans="7:9" s="21" customFormat="1" ht="27.75" customHeight="1" x14ac:dyDescent="0.3">
      <c r="G20" s="20"/>
      <c r="H20"/>
      <c r="I20"/>
    </row>
    <row r="21" spans="7:9" s="21" customFormat="1" ht="30" customHeight="1" x14ac:dyDescent="0.3">
      <c r="G21" s="20"/>
      <c r="H21"/>
      <c r="I21"/>
    </row>
    <row r="22" spans="7:9" s="21" customFormat="1" ht="27.75" customHeight="1" x14ac:dyDescent="0.3">
      <c r="G22" s="20"/>
      <c r="H22"/>
      <c r="I22"/>
    </row>
  </sheetData>
  <mergeCells count="2">
    <mergeCell ref="C5:G7"/>
    <mergeCell ref="A8:I10"/>
  </mergeCells>
  <phoneticPr fontId="2" type="noConversion"/>
  <pageMargins left="0.7" right="0.7" top="0.75" bottom="0.75" header="0.3" footer="0.3"/>
  <pageSetup paperSize="9" scale="9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2">
    <tabColor rgb="FFFFFF00"/>
  </sheetPr>
  <dimension ref="A1:E17"/>
  <sheetViews>
    <sheetView view="pageBreakPreview" zoomScale="40" zoomScaleSheetLayoutView="4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E2"/>
    </sheetView>
  </sheetViews>
  <sheetFormatPr defaultRowHeight="19.5" x14ac:dyDescent="0.3"/>
  <cols>
    <col min="1" max="1" width="17.5" style="1" customWidth="1"/>
    <col min="2" max="2" width="47.875" style="1" customWidth="1"/>
    <col min="3" max="5" width="47.875" style="2" customWidth="1"/>
  </cols>
  <sheetData>
    <row r="1" spans="1:5" ht="165.75" customHeight="1" x14ac:dyDescent="0.3">
      <c r="A1" s="284" t="s">
        <v>603</v>
      </c>
      <c r="B1" s="284"/>
      <c r="C1" s="284"/>
      <c r="D1" s="284"/>
      <c r="E1" s="284"/>
    </row>
    <row r="2" spans="1:5" ht="39.950000000000003" customHeight="1" x14ac:dyDescent="0.3">
      <c r="A2" s="260" t="s">
        <v>222</v>
      </c>
      <c r="B2" s="260"/>
      <c r="C2" s="260"/>
      <c r="D2" s="260"/>
      <c r="E2" s="260"/>
    </row>
    <row r="3" spans="1:5" ht="97.5" customHeight="1" x14ac:dyDescent="0.3">
      <c r="A3" s="265" t="s">
        <v>129</v>
      </c>
      <c r="B3" s="303" t="s">
        <v>125</v>
      </c>
      <c r="C3" s="305" t="s">
        <v>244</v>
      </c>
      <c r="D3" s="306"/>
      <c r="E3" s="303" t="s">
        <v>245</v>
      </c>
    </row>
    <row r="4" spans="1:5" ht="97.5" customHeight="1" x14ac:dyDescent="0.3">
      <c r="A4" s="267"/>
      <c r="B4" s="304"/>
      <c r="C4" s="50" t="s">
        <v>246</v>
      </c>
      <c r="D4" s="51" t="s">
        <v>247</v>
      </c>
      <c r="E4" s="304"/>
    </row>
    <row r="5" spans="1:5" ht="111.95" customHeight="1" x14ac:dyDescent="0.3">
      <c r="A5" s="5" t="s">
        <v>59</v>
      </c>
      <c r="B5" s="135">
        <f>C5+D5</f>
        <v>4107</v>
      </c>
      <c r="C5" s="135">
        <v>4068</v>
      </c>
      <c r="D5" s="135">
        <v>39</v>
      </c>
      <c r="E5" s="7"/>
    </row>
    <row r="6" spans="1:5" ht="111.95" customHeight="1" x14ac:dyDescent="0.3">
      <c r="A6" s="5" t="s">
        <v>60</v>
      </c>
      <c r="B6" s="135">
        <f t="shared" ref="B6:B16" si="0">C6+D6</f>
        <v>4372</v>
      </c>
      <c r="C6" s="135">
        <v>4372</v>
      </c>
      <c r="D6" s="135">
        <v>0</v>
      </c>
      <c r="E6" s="7"/>
    </row>
    <row r="7" spans="1:5" ht="111.95" customHeight="1" x14ac:dyDescent="0.3">
      <c r="A7" s="5" t="s">
        <v>61</v>
      </c>
      <c r="B7" s="135">
        <f t="shared" si="0"/>
        <v>4067</v>
      </c>
      <c r="C7" s="135">
        <v>4067</v>
      </c>
      <c r="D7" s="135">
        <v>0</v>
      </c>
      <c r="E7" s="7"/>
    </row>
    <row r="8" spans="1:5" ht="111.95" customHeight="1" x14ac:dyDescent="0.3">
      <c r="A8" s="5" t="s">
        <v>62</v>
      </c>
      <c r="B8" s="135">
        <f t="shared" si="0"/>
        <v>3625</v>
      </c>
      <c r="C8" s="135">
        <v>3614</v>
      </c>
      <c r="D8" s="135">
        <v>11</v>
      </c>
      <c r="E8" s="7"/>
    </row>
    <row r="9" spans="1:5" ht="111.95" customHeight="1" x14ac:dyDescent="0.3">
      <c r="A9" s="5" t="s">
        <v>63</v>
      </c>
      <c r="B9" s="135">
        <f t="shared" si="0"/>
        <v>3458</v>
      </c>
      <c r="C9" s="135">
        <v>3458</v>
      </c>
      <c r="D9" s="135">
        <v>0</v>
      </c>
      <c r="E9" s="7"/>
    </row>
    <row r="10" spans="1:5" ht="111.95" customHeight="1" x14ac:dyDescent="0.3">
      <c r="A10" s="5" t="s">
        <v>64</v>
      </c>
      <c r="B10" s="135">
        <f t="shared" si="0"/>
        <v>3394</v>
      </c>
      <c r="C10" s="135">
        <v>3383</v>
      </c>
      <c r="D10" s="135">
        <v>11</v>
      </c>
      <c r="E10" s="7"/>
    </row>
    <row r="11" spans="1:5" ht="111.95" customHeight="1" x14ac:dyDescent="0.3">
      <c r="A11" s="5" t="s">
        <v>65</v>
      </c>
      <c r="B11" s="135">
        <f t="shared" si="0"/>
        <v>4318</v>
      </c>
      <c r="C11" s="135">
        <v>4248</v>
      </c>
      <c r="D11" s="135">
        <v>70</v>
      </c>
      <c r="E11" s="7"/>
    </row>
    <row r="12" spans="1:5" ht="111.95" customHeight="1" x14ac:dyDescent="0.3">
      <c r="A12" s="5" t="s">
        <v>66</v>
      </c>
      <c r="B12" s="135">
        <f t="shared" si="0"/>
        <v>5077</v>
      </c>
      <c r="C12" s="135">
        <v>4991</v>
      </c>
      <c r="D12" s="135">
        <v>86</v>
      </c>
      <c r="E12" s="7"/>
    </row>
    <row r="13" spans="1:5" ht="111.95" customHeight="1" x14ac:dyDescent="0.3">
      <c r="A13" s="5" t="s">
        <v>67</v>
      </c>
      <c r="B13" s="135">
        <f t="shared" si="0"/>
        <v>4813</v>
      </c>
      <c r="C13" s="135">
        <v>4699</v>
      </c>
      <c r="D13" s="135">
        <v>114</v>
      </c>
      <c r="E13" s="7"/>
    </row>
    <row r="14" spans="1:5" ht="111.95" customHeight="1" x14ac:dyDescent="0.3">
      <c r="A14" s="5" t="s">
        <v>68</v>
      </c>
      <c r="B14" s="135">
        <f t="shared" si="0"/>
        <v>4692</v>
      </c>
      <c r="C14" s="135">
        <v>4532</v>
      </c>
      <c r="D14" s="135">
        <v>160</v>
      </c>
      <c r="E14" s="7"/>
    </row>
    <row r="15" spans="1:5" ht="111.95" customHeight="1" x14ac:dyDescent="0.3">
      <c r="A15" s="5" t="s">
        <v>69</v>
      </c>
      <c r="B15" s="135">
        <f t="shared" si="0"/>
        <v>5156</v>
      </c>
      <c r="C15" s="135">
        <v>5014</v>
      </c>
      <c r="D15" s="135">
        <v>142</v>
      </c>
      <c r="E15" s="7"/>
    </row>
    <row r="16" spans="1:5" ht="111.95" customHeight="1" x14ac:dyDescent="0.3">
      <c r="A16" s="5" t="s">
        <v>70</v>
      </c>
      <c r="B16" s="135">
        <f t="shared" si="0"/>
        <v>5478</v>
      </c>
      <c r="C16" s="135">
        <v>5406</v>
      </c>
      <c r="D16" s="135">
        <v>72</v>
      </c>
      <c r="E16" s="7"/>
    </row>
    <row r="17" spans="1:5" ht="111.95" customHeight="1" x14ac:dyDescent="0.3">
      <c r="A17" s="23" t="s">
        <v>72</v>
      </c>
      <c r="B17" s="118">
        <f>SUM(B5:B16)</f>
        <v>52557</v>
      </c>
      <c r="C17" s="118">
        <f t="shared" ref="C17:D17" si="1">SUM(C5:C16)</f>
        <v>51852</v>
      </c>
      <c r="D17" s="118">
        <f t="shared" si="1"/>
        <v>705</v>
      </c>
      <c r="E17" s="34"/>
    </row>
  </sheetData>
  <mergeCells count="6">
    <mergeCell ref="A1:E1"/>
    <mergeCell ref="A2:E2"/>
    <mergeCell ref="A3:A4"/>
    <mergeCell ref="E3:E4"/>
    <mergeCell ref="B3:B4"/>
    <mergeCell ref="C3:D3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6" firstPageNumber="54" pageOrder="overThenDown" orientation="portrait" useFirstPageNumber="1" r:id="rId1"/>
  <headerFooter>
    <oddFooter>&amp;C&amp;30&amp;P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3">
    <tabColor rgb="FFFFFF00"/>
  </sheetPr>
  <dimension ref="A1:AG13"/>
  <sheetViews>
    <sheetView view="pageBreakPreview" zoomScale="40" zoomScaleSheetLayoutView="40" workbookViewId="0">
      <selection activeCell="E6" sqref="E6"/>
    </sheetView>
  </sheetViews>
  <sheetFormatPr defaultRowHeight="19.5" x14ac:dyDescent="0.3"/>
  <cols>
    <col min="1" max="2" width="29.625" style="1" customWidth="1"/>
    <col min="3" max="7" width="29.625" style="2" customWidth="1"/>
  </cols>
  <sheetData>
    <row r="1" spans="1:33" ht="165.75" customHeight="1" x14ac:dyDescent="0.3">
      <c r="A1" s="284" t="s">
        <v>576</v>
      </c>
      <c r="B1" s="284"/>
      <c r="C1" s="284"/>
      <c r="D1" s="284"/>
      <c r="E1" s="284"/>
      <c r="F1" s="284"/>
      <c r="G1" s="284"/>
    </row>
    <row r="2" spans="1:33" ht="39.950000000000003" customHeight="1" x14ac:dyDescent="0.3">
      <c r="A2" s="260" t="s">
        <v>209</v>
      </c>
      <c r="B2" s="260"/>
      <c r="C2" s="260"/>
      <c r="D2" s="260"/>
      <c r="E2" s="260"/>
      <c r="F2" s="260"/>
      <c r="G2" s="260"/>
    </row>
    <row r="3" spans="1:33" ht="97.5" customHeight="1" x14ac:dyDescent="0.3">
      <c r="A3" s="296" t="s">
        <v>101</v>
      </c>
      <c r="B3" s="309" t="s">
        <v>248</v>
      </c>
      <c r="C3" s="309"/>
      <c r="D3" s="309"/>
      <c r="E3" s="296" t="s">
        <v>249</v>
      </c>
      <c r="F3" s="296" t="s">
        <v>250</v>
      </c>
      <c r="G3" s="296" t="s">
        <v>251</v>
      </c>
    </row>
    <row r="4" spans="1:33" ht="97.5" customHeight="1" x14ac:dyDescent="0.3">
      <c r="A4" s="297"/>
      <c r="B4" s="35" t="s">
        <v>253</v>
      </c>
      <c r="C4" s="35" t="s">
        <v>254</v>
      </c>
      <c r="D4" s="35" t="s">
        <v>255</v>
      </c>
      <c r="E4" s="297"/>
      <c r="F4" s="297"/>
      <c r="G4" s="297"/>
    </row>
    <row r="5" spans="1:33" ht="111.95" customHeight="1" x14ac:dyDescent="0.3">
      <c r="A5" s="37" t="s">
        <v>252</v>
      </c>
      <c r="B5" s="112">
        <v>561</v>
      </c>
      <c r="C5" s="117">
        <v>514</v>
      </c>
      <c r="D5" s="117">
        <v>597</v>
      </c>
      <c r="E5" s="117">
        <v>295</v>
      </c>
      <c r="F5" s="117">
        <v>163</v>
      </c>
      <c r="G5" s="117">
        <v>118</v>
      </c>
      <c r="AG5" t="s">
        <v>208</v>
      </c>
    </row>
    <row r="6" spans="1:33" ht="111.95" customHeight="1" x14ac:dyDescent="0.3">
      <c r="A6" s="17"/>
      <c r="B6" s="17"/>
      <c r="C6" s="18"/>
      <c r="D6" s="18"/>
      <c r="E6" s="18"/>
      <c r="F6" s="18"/>
      <c r="G6" s="18"/>
    </row>
    <row r="7" spans="1:33" ht="165.75" customHeight="1" x14ac:dyDescent="0.3">
      <c r="A7" s="284"/>
      <c r="B7" s="284"/>
      <c r="C7" s="284"/>
      <c r="D7" s="284"/>
      <c r="E7" s="284"/>
      <c r="F7" s="284"/>
      <c r="G7" s="284"/>
    </row>
    <row r="8" spans="1:33" ht="39.950000000000003" customHeight="1" x14ac:dyDescent="0.3">
      <c r="A8" s="308"/>
      <c r="B8" s="308"/>
      <c r="C8" s="308"/>
      <c r="D8" s="308"/>
      <c r="E8" s="308"/>
      <c r="F8" s="308"/>
      <c r="G8" s="308"/>
    </row>
    <row r="9" spans="1:33" ht="97.5" customHeight="1" x14ac:dyDescent="0.3">
      <c r="A9" s="307"/>
      <c r="B9" s="307"/>
      <c r="C9" s="307"/>
      <c r="D9" s="307"/>
      <c r="E9" s="307"/>
      <c r="F9" s="182"/>
      <c r="G9" s="183"/>
    </row>
    <row r="10" spans="1:33" ht="97.5" customHeight="1" x14ac:dyDescent="0.3">
      <c r="A10" s="307"/>
      <c r="B10" s="182"/>
      <c r="C10" s="182"/>
      <c r="D10" s="182"/>
      <c r="E10" s="182"/>
      <c r="F10" s="182"/>
      <c r="G10" s="182"/>
    </row>
    <row r="11" spans="1:33" ht="111.95" customHeight="1" x14ac:dyDescent="0.3">
      <c r="A11" s="179"/>
      <c r="B11" s="180"/>
      <c r="C11" s="181"/>
      <c r="D11" s="181"/>
      <c r="E11" s="181"/>
      <c r="F11" s="181"/>
      <c r="G11" s="181"/>
      <c r="AG11" t="s">
        <v>208</v>
      </c>
    </row>
    <row r="12" spans="1:33" ht="111.95" customHeight="1" x14ac:dyDescent="0.3">
      <c r="A12" s="179"/>
      <c r="B12" s="180"/>
      <c r="C12" s="181"/>
      <c r="D12" s="181"/>
      <c r="E12" s="181"/>
      <c r="F12" s="181"/>
      <c r="G12" s="181"/>
      <c r="AG12" t="s">
        <v>208</v>
      </c>
    </row>
    <row r="13" spans="1:33" ht="111.95" customHeight="1" x14ac:dyDescent="0.3">
      <c r="A13" s="17"/>
      <c r="B13" s="17"/>
      <c r="C13" s="19"/>
      <c r="D13" s="19"/>
      <c r="E13" s="19"/>
      <c r="F13" s="19"/>
      <c r="G13" s="19"/>
    </row>
  </sheetData>
  <mergeCells count="12">
    <mergeCell ref="A1:G1"/>
    <mergeCell ref="A2:G2"/>
    <mergeCell ref="A3:A4"/>
    <mergeCell ref="B9:C9"/>
    <mergeCell ref="D9:E9"/>
    <mergeCell ref="A7:G7"/>
    <mergeCell ref="A8:G8"/>
    <mergeCell ref="B3:D3"/>
    <mergeCell ref="G3:G4"/>
    <mergeCell ref="F3:F4"/>
    <mergeCell ref="E3:E4"/>
    <mergeCell ref="A9:A10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55" pageOrder="overThenDown" orientation="portrait" useFirstPageNumber="1" r:id="rId1"/>
  <headerFooter>
    <oddFooter>&amp;C&amp;30&amp;P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4">
    <tabColor rgb="FFFFFF00"/>
  </sheetPr>
  <dimension ref="A1:J20"/>
  <sheetViews>
    <sheetView view="pageBreakPreview" zoomScale="40" zoomScaleSheetLayoutView="40" workbookViewId="0">
      <selection activeCell="A10" sqref="A10"/>
    </sheetView>
  </sheetViews>
  <sheetFormatPr defaultRowHeight="19.5" x14ac:dyDescent="0.3"/>
  <cols>
    <col min="1" max="1" width="70.625" style="1" customWidth="1"/>
    <col min="2" max="2" width="65" style="1" customWidth="1"/>
    <col min="3" max="3" width="73.75" style="2" customWidth="1"/>
    <col min="10" max="10" width="57.625" customWidth="1"/>
  </cols>
  <sheetData>
    <row r="1" spans="1:3" ht="165.75" customHeight="1" x14ac:dyDescent="0.3">
      <c r="A1" s="284" t="s">
        <v>577</v>
      </c>
      <c r="B1" s="284"/>
      <c r="C1" s="284"/>
    </row>
    <row r="2" spans="1:3" ht="99.75" customHeight="1" x14ac:dyDescent="0.3">
      <c r="A2" s="56" t="s">
        <v>256</v>
      </c>
      <c r="B2" s="32"/>
      <c r="C2" s="32"/>
    </row>
    <row r="3" spans="1:3" ht="39.950000000000003" customHeight="1" x14ac:dyDescent="0.3">
      <c r="A3" s="260" t="s">
        <v>209</v>
      </c>
      <c r="B3" s="260"/>
      <c r="C3" s="260"/>
    </row>
    <row r="4" spans="1:3" ht="90" customHeight="1" x14ac:dyDescent="0.3">
      <c r="A4" s="35" t="s">
        <v>258</v>
      </c>
      <c r="B4" s="35" t="s">
        <v>259</v>
      </c>
      <c r="C4" s="35" t="s">
        <v>260</v>
      </c>
    </row>
    <row r="5" spans="1:3" ht="90" customHeight="1" x14ac:dyDescent="0.3">
      <c r="A5" s="139" t="s">
        <v>76</v>
      </c>
      <c r="B5" s="102">
        <v>1043697460</v>
      </c>
      <c r="C5" s="58" t="s">
        <v>262</v>
      </c>
    </row>
    <row r="6" spans="1:3" ht="90" customHeight="1" x14ac:dyDescent="0.3">
      <c r="A6" s="140" t="s">
        <v>77</v>
      </c>
      <c r="B6" s="103">
        <v>425100050</v>
      </c>
      <c r="C6" s="59" t="s">
        <v>261</v>
      </c>
    </row>
    <row r="7" spans="1:3" ht="90" customHeight="1" x14ac:dyDescent="0.3">
      <c r="A7" s="141" t="s">
        <v>78</v>
      </c>
      <c r="B7" s="103">
        <v>130487450</v>
      </c>
      <c r="C7" s="59" t="s">
        <v>261</v>
      </c>
    </row>
    <row r="8" spans="1:3" ht="90" customHeight="1" x14ac:dyDescent="0.3">
      <c r="A8" s="140" t="s">
        <v>79</v>
      </c>
      <c r="B8" s="103">
        <v>18442335</v>
      </c>
      <c r="C8" s="59" t="s">
        <v>261</v>
      </c>
    </row>
    <row r="9" spans="1:3" ht="90" customHeight="1" x14ac:dyDescent="0.3">
      <c r="A9" s="140" t="s">
        <v>631</v>
      </c>
      <c r="B9" s="103">
        <v>9101027</v>
      </c>
      <c r="C9" s="59" t="s">
        <v>261</v>
      </c>
    </row>
    <row r="10" spans="1:3" ht="90" customHeight="1" x14ac:dyDescent="0.3">
      <c r="A10" s="140" t="s">
        <v>265</v>
      </c>
      <c r="B10" s="103">
        <v>3654729</v>
      </c>
      <c r="C10" s="59" t="s">
        <v>261</v>
      </c>
    </row>
    <row r="11" spans="1:3" ht="90" customHeight="1" x14ac:dyDescent="0.3">
      <c r="A11" s="140" t="s">
        <v>264</v>
      </c>
      <c r="B11" s="103">
        <v>554376</v>
      </c>
      <c r="C11" s="59" t="s">
        <v>261</v>
      </c>
    </row>
    <row r="12" spans="1:3" ht="90" customHeight="1" x14ac:dyDescent="0.3">
      <c r="A12" s="140" t="s">
        <v>527</v>
      </c>
      <c r="B12" s="103">
        <v>978121</v>
      </c>
      <c r="C12" s="59" t="s">
        <v>261</v>
      </c>
    </row>
    <row r="13" spans="1:3" ht="90" customHeight="1" x14ac:dyDescent="0.3">
      <c r="A13" s="142" t="s">
        <v>266</v>
      </c>
      <c r="B13" s="104">
        <v>2787865</v>
      </c>
      <c r="C13" s="60" t="s">
        <v>261</v>
      </c>
    </row>
    <row r="14" spans="1:3" ht="90" customHeight="1" x14ac:dyDescent="0.3">
      <c r="A14" s="143" t="s">
        <v>125</v>
      </c>
      <c r="B14" s="144">
        <f>SUM(B5:B13)</f>
        <v>1634803413</v>
      </c>
      <c r="C14" s="38"/>
    </row>
    <row r="15" spans="1:3" ht="73.5" customHeight="1" x14ac:dyDescent="0.3">
      <c r="A15" s="17"/>
      <c r="B15" s="17"/>
      <c r="C15" s="18"/>
    </row>
    <row r="16" spans="1:3" ht="99.75" customHeight="1" x14ac:dyDescent="0.3">
      <c r="A16" s="56" t="s">
        <v>257</v>
      </c>
      <c r="B16" s="32"/>
      <c r="C16" s="32"/>
    </row>
    <row r="17" spans="1:10" ht="39.950000000000003" customHeight="1" x14ac:dyDescent="0.3">
      <c r="A17" s="260" t="s">
        <v>209</v>
      </c>
      <c r="B17" s="260"/>
      <c r="C17" s="260"/>
    </row>
    <row r="18" spans="1:10" ht="97.5" customHeight="1" x14ac:dyDescent="0.3">
      <c r="A18" s="148" t="s">
        <v>528</v>
      </c>
      <c r="B18" s="35" t="s">
        <v>259</v>
      </c>
      <c r="C18" s="35" t="s">
        <v>260</v>
      </c>
      <c r="J18" s="228"/>
    </row>
    <row r="19" spans="1:10" ht="90" customHeight="1" x14ac:dyDescent="0.3">
      <c r="A19" s="69" t="s">
        <v>263</v>
      </c>
      <c r="B19" s="221">
        <v>533033935</v>
      </c>
      <c r="C19" s="222" t="s">
        <v>529</v>
      </c>
    </row>
    <row r="20" spans="1:10" ht="111.95" customHeight="1" x14ac:dyDescent="0.3">
      <c r="A20" s="17"/>
      <c r="B20" s="17"/>
      <c r="C20" s="19"/>
    </row>
  </sheetData>
  <mergeCells count="3">
    <mergeCell ref="A3:C3"/>
    <mergeCell ref="A17:C17"/>
    <mergeCell ref="A1:C1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56" pageOrder="overThenDown" orientation="portrait" useFirstPageNumber="1" r:id="rId1"/>
  <headerFooter>
    <oddFooter>&amp;C&amp;30&amp;P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5"/>
  <dimension ref="A5:I22"/>
  <sheetViews>
    <sheetView view="pageBreakPreview" zoomScale="85" zoomScaleSheetLayoutView="85" workbookViewId="0">
      <selection activeCell="F17" sqref="F17"/>
    </sheetView>
  </sheetViews>
  <sheetFormatPr defaultRowHeight="20.25" x14ac:dyDescent="0.3"/>
  <cols>
    <col min="1" max="1" width="9" style="21"/>
    <col min="2" max="2" width="7.25" style="21" customWidth="1"/>
    <col min="3" max="6" width="8.25" style="21" customWidth="1"/>
    <col min="7" max="7" width="8.25" style="20" customWidth="1"/>
  </cols>
  <sheetData>
    <row r="5" spans="1:9" x14ac:dyDescent="0.3">
      <c r="C5" s="256"/>
      <c r="D5" s="256"/>
      <c r="E5" s="256"/>
      <c r="F5" s="256"/>
      <c r="G5" s="256"/>
    </row>
    <row r="6" spans="1:9" x14ac:dyDescent="0.3">
      <c r="C6" s="256"/>
      <c r="D6" s="256"/>
      <c r="E6" s="256"/>
      <c r="F6" s="256"/>
      <c r="G6" s="256"/>
    </row>
    <row r="7" spans="1:9" x14ac:dyDescent="0.3">
      <c r="C7" s="256"/>
      <c r="D7" s="256"/>
      <c r="E7" s="256"/>
      <c r="F7" s="256"/>
      <c r="G7" s="256"/>
    </row>
    <row r="8" spans="1:9" ht="21" customHeight="1" x14ac:dyDescent="0.3">
      <c r="A8" s="257" t="s">
        <v>519</v>
      </c>
      <c r="B8" s="257"/>
      <c r="C8" s="257"/>
      <c r="D8" s="257"/>
      <c r="E8" s="257"/>
      <c r="F8" s="257"/>
      <c r="G8" s="257"/>
      <c r="H8" s="257"/>
      <c r="I8" s="257"/>
    </row>
    <row r="9" spans="1:9" ht="20.25" customHeight="1" x14ac:dyDescent="0.3">
      <c r="A9" s="257"/>
      <c r="B9" s="257"/>
      <c r="C9" s="257"/>
      <c r="D9" s="257"/>
      <c r="E9" s="257"/>
      <c r="F9" s="257"/>
      <c r="G9" s="257"/>
      <c r="H9" s="257"/>
      <c r="I9" s="257"/>
    </row>
    <row r="10" spans="1:9" ht="30" customHeight="1" x14ac:dyDescent="0.3">
      <c r="A10" s="257"/>
      <c r="B10" s="257"/>
      <c r="C10" s="257"/>
      <c r="D10" s="257"/>
      <c r="E10" s="257"/>
      <c r="F10" s="257"/>
      <c r="G10" s="257"/>
      <c r="H10" s="257"/>
      <c r="I10" s="257"/>
    </row>
    <row r="11" spans="1:9" ht="27.75" customHeight="1" x14ac:dyDescent="0.3"/>
    <row r="12" spans="1:9" ht="27.75" customHeight="1" x14ac:dyDescent="0.3"/>
    <row r="13" spans="1:9" ht="27.75" customHeight="1" x14ac:dyDescent="0.3"/>
    <row r="14" spans="1:9" ht="30" customHeight="1" x14ac:dyDescent="0.3"/>
    <row r="15" spans="1:9" ht="27.75" customHeight="1" x14ac:dyDescent="0.3"/>
    <row r="16" spans="1:9" ht="27.75" customHeight="1" x14ac:dyDescent="0.3"/>
    <row r="17" spans="7:9" ht="27.75" customHeight="1" x14ac:dyDescent="0.3"/>
    <row r="18" spans="7:9" s="21" customFormat="1" ht="27.75" customHeight="1" x14ac:dyDescent="0.3">
      <c r="G18" s="20"/>
      <c r="H18"/>
      <c r="I18"/>
    </row>
    <row r="19" spans="7:9" s="21" customFormat="1" ht="27.75" customHeight="1" x14ac:dyDescent="0.3">
      <c r="G19" s="20"/>
      <c r="H19"/>
      <c r="I19"/>
    </row>
    <row r="20" spans="7:9" s="21" customFormat="1" ht="27.75" customHeight="1" x14ac:dyDescent="0.3">
      <c r="G20" s="20"/>
      <c r="H20"/>
      <c r="I20"/>
    </row>
    <row r="21" spans="7:9" s="21" customFormat="1" ht="30" customHeight="1" x14ac:dyDescent="0.3">
      <c r="G21" s="20"/>
      <c r="H21"/>
      <c r="I21"/>
    </row>
    <row r="22" spans="7:9" s="21" customFormat="1" ht="27.75" customHeight="1" x14ac:dyDescent="0.3">
      <c r="G22" s="20"/>
      <c r="H22"/>
      <c r="I22"/>
    </row>
  </sheetData>
  <mergeCells count="2">
    <mergeCell ref="C5:G7"/>
    <mergeCell ref="A8:I10"/>
  </mergeCells>
  <phoneticPr fontId="2" type="noConversion"/>
  <pageMargins left="0.7" right="0.7" top="0.75" bottom="0.75" header="0.3" footer="0.3"/>
  <pageSetup paperSize="9" scale="9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>
    <tabColor rgb="FFFFFF00"/>
  </sheetPr>
  <dimension ref="A1:C15"/>
  <sheetViews>
    <sheetView view="pageBreakPreview" topLeftCell="A2" zoomScale="40" zoomScaleSheetLayoutView="40" workbookViewId="0">
      <selection activeCell="B7" sqref="B7"/>
    </sheetView>
  </sheetViews>
  <sheetFormatPr defaultRowHeight="19.5" x14ac:dyDescent="0.3"/>
  <cols>
    <col min="1" max="1" width="44.625" style="1" customWidth="1"/>
    <col min="2" max="2" width="70" style="1" customWidth="1"/>
    <col min="3" max="3" width="94.75" style="1" customWidth="1"/>
  </cols>
  <sheetData>
    <row r="1" spans="1:3" ht="165.75" customHeight="1" x14ac:dyDescent="0.3">
      <c r="A1" s="284" t="s">
        <v>267</v>
      </c>
      <c r="B1" s="284"/>
      <c r="C1" s="284"/>
    </row>
    <row r="2" spans="1:3" ht="39.950000000000003" customHeight="1" x14ac:dyDescent="0.3">
      <c r="A2" s="260" t="s">
        <v>268</v>
      </c>
      <c r="B2" s="260"/>
      <c r="C2" s="260"/>
    </row>
    <row r="3" spans="1:3" ht="90" customHeight="1" x14ac:dyDescent="0.3">
      <c r="A3" s="65" t="s">
        <v>341</v>
      </c>
      <c r="B3" s="35" t="s">
        <v>272</v>
      </c>
      <c r="C3" s="35" t="s">
        <v>269</v>
      </c>
    </row>
    <row r="4" spans="1:3" ht="90" customHeight="1" x14ac:dyDescent="0.3">
      <c r="A4" s="66" t="s">
        <v>340</v>
      </c>
      <c r="B4" s="58" t="s">
        <v>271</v>
      </c>
      <c r="C4" s="58" t="s">
        <v>274</v>
      </c>
    </row>
    <row r="5" spans="1:3" ht="90" customHeight="1" x14ac:dyDescent="0.3">
      <c r="A5" s="67" t="s">
        <v>342</v>
      </c>
      <c r="B5" s="59" t="s">
        <v>273</v>
      </c>
      <c r="C5" s="59" t="s">
        <v>275</v>
      </c>
    </row>
    <row r="6" spans="1:3" ht="90" customHeight="1" x14ac:dyDescent="0.3">
      <c r="A6" s="67"/>
      <c r="B6" s="59" t="s">
        <v>580</v>
      </c>
      <c r="C6" s="59" t="s">
        <v>588</v>
      </c>
    </row>
    <row r="7" spans="1:3" ht="90" customHeight="1" x14ac:dyDescent="0.3">
      <c r="A7" s="67"/>
      <c r="B7" s="59" t="s">
        <v>581</v>
      </c>
      <c r="C7" s="59" t="s">
        <v>589</v>
      </c>
    </row>
    <row r="8" spans="1:3" ht="90" customHeight="1" x14ac:dyDescent="0.3">
      <c r="A8" s="67"/>
      <c r="B8" s="59" t="s">
        <v>582</v>
      </c>
      <c r="C8" s="59" t="s">
        <v>590</v>
      </c>
    </row>
    <row r="9" spans="1:3" ht="90" customHeight="1" x14ac:dyDescent="0.3">
      <c r="A9" s="67"/>
      <c r="B9" s="59" t="s">
        <v>583</v>
      </c>
      <c r="C9" s="59" t="s">
        <v>591</v>
      </c>
    </row>
    <row r="10" spans="1:3" ht="90" customHeight="1" x14ac:dyDescent="0.3">
      <c r="A10" s="67"/>
      <c r="B10" s="59" t="s">
        <v>584</v>
      </c>
      <c r="C10" s="59" t="s">
        <v>592</v>
      </c>
    </row>
    <row r="11" spans="1:3" ht="90" customHeight="1" x14ac:dyDescent="0.3">
      <c r="A11" s="67"/>
      <c r="B11" s="59" t="s">
        <v>585</v>
      </c>
      <c r="C11" s="59" t="s">
        <v>593</v>
      </c>
    </row>
    <row r="12" spans="1:3" ht="90" customHeight="1" x14ac:dyDescent="0.3">
      <c r="A12" s="67"/>
      <c r="B12" s="59" t="s">
        <v>586</v>
      </c>
      <c r="C12" s="59" t="s">
        <v>594</v>
      </c>
    </row>
    <row r="13" spans="1:3" ht="90" customHeight="1" x14ac:dyDescent="0.3">
      <c r="A13" s="67" t="s">
        <v>343</v>
      </c>
      <c r="B13" s="59" t="s">
        <v>587</v>
      </c>
      <c r="C13" s="59" t="s">
        <v>595</v>
      </c>
    </row>
    <row r="14" spans="1:3" ht="90" customHeight="1" x14ac:dyDescent="0.3">
      <c r="A14" s="68"/>
      <c r="B14" s="60" t="s">
        <v>597</v>
      </c>
      <c r="C14" s="60" t="s">
        <v>596</v>
      </c>
    </row>
    <row r="15" spans="1:3" ht="111.95" customHeight="1" x14ac:dyDescent="0.3">
      <c r="A15" s="17"/>
      <c r="B15" s="17"/>
      <c r="C15" s="17"/>
    </row>
  </sheetData>
  <mergeCells count="2">
    <mergeCell ref="A1:C1"/>
    <mergeCell ref="A2:C2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58" pageOrder="overThenDown" orientation="portrait" useFirstPageNumber="1" r:id="rId1"/>
  <headerFooter>
    <oddFooter>&amp;C&amp;30&amp;P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>
    <tabColor rgb="FFFFFF00"/>
  </sheetPr>
  <dimension ref="A1:G17"/>
  <sheetViews>
    <sheetView view="pageBreakPreview" zoomScale="40" zoomScaleSheetLayoutView="40" workbookViewId="0">
      <selection activeCell="AJ17" sqref="AJ17"/>
    </sheetView>
  </sheetViews>
  <sheetFormatPr defaultRowHeight="19.5" x14ac:dyDescent="0.3"/>
  <cols>
    <col min="1" max="1" width="40.5" style="1" customWidth="1"/>
    <col min="2" max="2" width="26.5" style="1" customWidth="1"/>
    <col min="3" max="3" width="37" style="2" customWidth="1"/>
    <col min="4" max="4" width="1.5" customWidth="1"/>
    <col min="5" max="5" width="40.5" style="1" customWidth="1"/>
    <col min="6" max="6" width="26.5" style="1" customWidth="1"/>
    <col min="7" max="7" width="37" style="2" customWidth="1"/>
  </cols>
  <sheetData>
    <row r="1" spans="1:7" ht="165.75" customHeight="1" x14ac:dyDescent="0.3">
      <c r="A1" s="284" t="s">
        <v>311</v>
      </c>
      <c r="B1" s="284"/>
      <c r="C1" s="284"/>
      <c r="D1" s="284"/>
      <c r="E1" s="284"/>
      <c r="F1" s="284"/>
      <c r="G1" s="284"/>
    </row>
    <row r="2" spans="1:7" ht="99.75" customHeight="1" x14ac:dyDescent="0.3">
      <c r="A2" s="56" t="s">
        <v>293</v>
      </c>
      <c r="B2" s="32"/>
      <c r="C2" s="32"/>
      <c r="E2" s="56"/>
      <c r="F2" s="32"/>
      <c r="G2" s="32"/>
    </row>
    <row r="3" spans="1:7" ht="39.950000000000003" customHeight="1" x14ac:dyDescent="0.3">
      <c r="A3" s="287"/>
      <c r="B3" s="287"/>
      <c r="C3" s="287"/>
      <c r="E3" s="287"/>
      <c r="F3" s="287"/>
      <c r="G3" s="287"/>
    </row>
    <row r="4" spans="1:7" ht="90" customHeight="1" x14ac:dyDescent="0.3">
      <c r="A4" s="92" t="s">
        <v>359</v>
      </c>
      <c r="B4" s="35" t="s">
        <v>279</v>
      </c>
      <c r="C4" s="35" t="s">
        <v>270</v>
      </c>
      <c r="E4" s="92" t="s">
        <v>359</v>
      </c>
      <c r="F4" s="35" t="s">
        <v>279</v>
      </c>
      <c r="G4" s="35" t="s">
        <v>270</v>
      </c>
    </row>
    <row r="5" spans="1:7" ht="90" customHeight="1" x14ac:dyDescent="0.3">
      <c r="A5" s="58" t="s">
        <v>340</v>
      </c>
      <c r="B5" s="58" t="s">
        <v>278</v>
      </c>
      <c r="C5" s="58" t="s">
        <v>285</v>
      </c>
      <c r="E5" s="110"/>
      <c r="F5" s="110"/>
      <c r="G5" s="110"/>
    </row>
    <row r="6" spans="1:7" ht="90" customHeight="1" x14ac:dyDescent="0.3">
      <c r="A6" s="59" t="s">
        <v>346</v>
      </c>
      <c r="B6" s="59" t="s">
        <v>304</v>
      </c>
      <c r="C6" s="59" t="s">
        <v>286</v>
      </c>
      <c r="E6" s="59" t="s">
        <v>277</v>
      </c>
      <c r="F6" s="59" t="s">
        <v>284</v>
      </c>
      <c r="G6" s="59" t="s">
        <v>292</v>
      </c>
    </row>
    <row r="7" spans="1:7" ht="90" customHeight="1" x14ac:dyDescent="0.3">
      <c r="A7" s="59" t="s">
        <v>347</v>
      </c>
      <c r="B7" s="59" t="s">
        <v>281</v>
      </c>
      <c r="C7" s="59" t="s">
        <v>287</v>
      </c>
      <c r="E7" s="110" t="s">
        <v>349</v>
      </c>
      <c r="F7" s="110" t="s">
        <v>296</v>
      </c>
      <c r="G7" s="110" t="s">
        <v>300</v>
      </c>
    </row>
    <row r="8" spans="1:7" ht="90" customHeight="1" x14ac:dyDescent="0.3">
      <c r="A8" s="59" t="s">
        <v>344</v>
      </c>
      <c r="B8" s="59" t="s">
        <v>304</v>
      </c>
      <c r="C8" s="59" t="s">
        <v>288</v>
      </c>
      <c r="E8" s="110" t="s">
        <v>294</v>
      </c>
      <c r="F8" s="110" t="s">
        <v>297</v>
      </c>
      <c r="G8" s="110" t="s">
        <v>301</v>
      </c>
    </row>
    <row r="9" spans="1:7" ht="90" customHeight="1" x14ac:dyDescent="0.3">
      <c r="A9" s="59" t="s">
        <v>348</v>
      </c>
      <c r="B9" s="59" t="s">
        <v>282</v>
      </c>
      <c r="C9" s="59" t="s">
        <v>290</v>
      </c>
      <c r="E9" s="110" t="s">
        <v>350</v>
      </c>
      <c r="F9" s="110" t="s">
        <v>298</v>
      </c>
      <c r="G9" s="110" t="s">
        <v>302</v>
      </c>
    </row>
    <row r="10" spans="1:7" ht="90" customHeight="1" x14ac:dyDescent="0.3">
      <c r="A10" s="59" t="s">
        <v>276</v>
      </c>
      <c r="B10" s="59" t="s">
        <v>283</v>
      </c>
      <c r="C10" s="59" t="s">
        <v>291</v>
      </c>
      <c r="E10" s="110" t="s">
        <v>295</v>
      </c>
      <c r="F10" s="110" t="s">
        <v>299</v>
      </c>
      <c r="G10" s="110" t="s">
        <v>303</v>
      </c>
    </row>
    <row r="11" spans="1:7" ht="90" customHeight="1" x14ac:dyDescent="0.3">
      <c r="A11" s="231"/>
      <c r="B11" s="231"/>
      <c r="C11" s="231"/>
      <c r="E11" s="232"/>
      <c r="F11" s="232"/>
      <c r="G11" s="232"/>
    </row>
    <row r="12" spans="1:7" ht="73.5" customHeight="1" x14ac:dyDescent="0.3">
      <c r="A12" s="17"/>
      <c r="B12" s="17"/>
      <c r="C12" s="18"/>
      <c r="E12" s="233"/>
      <c r="F12" s="233"/>
      <c r="G12" s="233"/>
    </row>
    <row r="13" spans="1:7" ht="99.75" customHeight="1" x14ac:dyDescent="0.3">
      <c r="A13" s="56" t="s">
        <v>305</v>
      </c>
      <c r="B13" s="32"/>
      <c r="C13" s="32"/>
      <c r="E13" s="56"/>
      <c r="F13" s="32"/>
      <c r="G13" s="32"/>
    </row>
    <row r="14" spans="1:7" ht="39.950000000000003" customHeight="1" x14ac:dyDescent="0.3">
      <c r="A14" s="310"/>
      <c r="B14" s="310"/>
      <c r="C14" s="310"/>
      <c r="E14" s="310"/>
      <c r="F14" s="310"/>
      <c r="G14" s="310"/>
    </row>
    <row r="15" spans="1:7" ht="97.5" customHeight="1" x14ac:dyDescent="0.3">
      <c r="A15" s="309" t="s">
        <v>280</v>
      </c>
      <c r="B15" s="309"/>
      <c r="C15" s="309"/>
      <c r="D15" s="312" t="s">
        <v>309</v>
      </c>
      <c r="E15" s="312"/>
      <c r="F15" s="309" t="s">
        <v>310</v>
      </c>
      <c r="G15" s="309"/>
    </row>
    <row r="16" spans="1:7" ht="90" customHeight="1" x14ac:dyDescent="0.3">
      <c r="A16" s="311" t="s">
        <v>306</v>
      </c>
      <c r="B16" s="311"/>
      <c r="C16" s="311"/>
      <c r="D16" s="313" t="s">
        <v>307</v>
      </c>
      <c r="E16" s="313"/>
      <c r="F16" s="311" t="s">
        <v>308</v>
      </c>
      <c r="G16" s="311"/>
    </row>
    <row r="17" spans="1:7" ht="111.95" customHeight="1" x14ac:dyDescent="0.3">
      <c r="A17" s="17"/>
      <c r="B17" s="17"/>
      <c r="C17" s="19"/>
      <c r="E17" s="17"/>
      <c r="F17" s="17"/>
      <c r="G17" s="19"/>
    </row>
  </sheetData>
  <mergeCells count="11">
    <mergeCell ref="A16:C16"/>
    <mergeCell ref="D15:E15"/>
    <mergeCell ref="D16:E16"/>
    <mergeCell ref="F15:G15"/>
    <mergeCell ref="F16:G16"/>
    <mergeCell ref="A15:C15"/>
    <mergeCell ref="A3:C3"/>
    <mergeCell ref="A14:C14"/>
    <mergeCell ref="E3:G3"/>
    <mergeCell ref="E14:G14"/>
    <mergeCell ref="A1:G1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59" pageOrder="overThenDown" orientation="portrait" useFirstPageNumber="1" r:id="rId1"/>
  <headerFooter>
    <oddFooter>&amp;C&amp;30&amp;P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4"/>
  <sheetViews>
    <sheetView view="pageBreakPreview" zoomScale="85" zoomScaleSheetLayoutView="85" workbookViewId="0">
      <selection activeCell="A8" sqref="A8:I10"/>
    </sheetView>
  </sheetViews>
  <sheetFormatPr defaultRowHeight="20.25" x14ac:dyDescent="0.3"/>
  <cols>
    <col min="1" max="1" width="9" style="21"/>
    <col min="2" max="2" width="7.25" style="21" customWidth="1"/>
    <col min="3" max="6" width="8.25" style="21" customWidth="1"/>
    <col min="7" max="7" width="8.25" style="20" customWidth="1"/>
  </cols>
  <sheetData>
    <row r="1" spans="1:18" x14ac:dyDescent="0.3">
      <c r="J1" s="21"/>
      <c r="K1" s="21"/>
      <c r="L1" s="21"/>
      <c r="M1" s="21"/>
      <c r="N1" s="21"/>
      <c r="O1" s="21"/>
      <c r="P1" s="20"/>
    </row>
    <row r="2" spans="1:18" x14ac:dyDescent="0.3">
      <c r="J2" s="21"/>
      <c r="K2" s="21"/>
      <c r="L2" s="21"/>
      <c r="M2" s="21"/>
      <c r="N2" s="21"/>
      <c r="O2" s="21"/>
      <c r="P2" s="20"/>
    </row>
    <row r="3" spans="1:18" x14ac:dyDescent="0.3">
      <c r="J3" s="21"/>
      <c r="K3" s="21"/>
      <c r="L3" s="21"/>
      <c r="M3" s="21"/>
      <c r="N3" s="21"/>
      <c r="O3" s="21"/>
      <c r="P3" s="20"/>
    </row>
    <row r="4" spans="1:18" x14ac:dyDescent="0.3">
      <c r="J4" s="21"/>
      <c r="K4" s="21"/>
      <c r="L4" s="21"/>
      <c r="M4" s="21"/>
      <c r="N4" s="21"/>
      <c r="O4" s="21"/>
      <c r="P4" s="20"/>
    </row>
    <row r="5" spans="1:18" x14ac:dyDescent="0.3">
      <c r="C5" s="256"/>
      <c r="D5" s="256"/>
      <c r="E5" s="256"/>
      <c r="F5" s="256"/>
      <c r="G5" s="256"/>
      <c r="J5" s="21"/>
      <c r="K5" s="21"/>
      <c r="L5" s="256"/>
      <c r="M5" s="256"/>
      <c r="N5" s="256"/>
      <c r="O5" s="256"/>
      <c r="P5" s="256"/>
    </row>
    <row r="6" spans="1:18" x14ac:dyDescent="0.3">
      <c r="C6" s="256"/>
      <c r="D6" s="256"/>
      <c r="E6" s="256"/>
      <c r="F6" s="256"/>
      <c r="G6" s="256"/>
      <c r="J6" s="21"/>
      <c r="K6" s="21"/>
      <c r="L6" s="256"/>
      <c r="M6" s="256"/>
      <c r="N6" s="256"/>
      <c r="O6" s="256"/>
      <c r="P6" s="256"/>
    </row>
    <row r="7" spans="1:18" x14ac:dyDescent="0.3">
      <c r="C7" s="256"/>
      <c r="D7" s="256"/>
      <c r="E7" s="256"/>
      <c r="F7" s="256"/>
      <c r="G7" s="256"/>
      <c r="J7" s="21"/>
      <c r="K7" s="21"/>
      <c r="L7" s="256"/>
      <c r="M7" s="256"/>
      <c r="N7" s="256"/>
      <c r="O7" s="256"/>
      <c r="P7" s="256"/>
    </row>
    <row r="8" spans="1:18" ht="21" customHeight="1" x14ac:dyDescent="0.3">
      <c r="A8" s="257" t="s">
        <v>47</v>
      </c>
      <c r="B8" s="257"/>
      <c r="C8" s="257"/>
      <c r="D8" s="257"/>
      <c r="E8" s="257"/>
      <c r="F8" s="257"/>
      <c r="G8" s="257"/>
      <c r="H8" s="257"/>
      <c r="I8" s="257"/>
      <c r="J8" s="258"/>
      <c r="K8" s="258"/>
      <c r="L8" s="258"/>
      <c r="M8" s="258"/>
      <c r="N8" s="258"/>
      <c r="O8" s="258"/>
      <c r="P8" s="258"/>
      <c r="Q8" s="258"/>
      <c r="R8" s="258"/>
    </row>
    <row r="9" spans="1:18" ht="20.25" customHeight="1" x14ac:dyDescent="0.3">
      <c r="A9" s="257"/>
      <c r="B9" s="257"/>
      <c r="C9" s="257"/>
      <c r="D9" s="257"/>
      <c r="E9" s="257"/>
      <c r="F9" s="257"/>
      <c r="G9" s="257"/>
      <c r="H9" s="257"/>
      <c r="I9" s="257"/>
      <c r="J9" s="258"/>
      <c r="K9" s="258"/>
      <c r="L9" s="258"/>
      <c r="M9" s="258"/>
      <c r="N9" s="258"/>
      <c r="O9" s="258"/>
      <c r="P9" s="258"/>
      <c r="Q9" s="258"/>
      <c r="R9" s="258"/>
    </row>
    <row r="10" spans="1:18" ht="30" customHeight="1" x14ac:dyDescent="0.3">
      <c r="A10" s="257"/>
      <c r="B10" s="257"/>
      <c r="C10" s="257"/>
      <c r="D10" s="257"/>
      <c r="E10" s="257"/>
      <c r="F10" s="257"/>
      <c r="G10" s="257"/>
      <c r="H10" s="257"/>
      <c r="I10" s="257"/>
      <c r="J10" s="258"/>
      <c r="K10" s="258"/>
      <c r="L10" s="258"/>
      <c r="M10" s="258"/>
      <c r="N10" s="258"/>
      <c r="O10" s="258"/>
      <c r="P10" s="258"/>
      <c r="Q10" s="258"/>
      <c r="R10" s="258"/>
    </row>
    <row r="11" spans="1:18" ht="27.75" customHeight="1" x14ac:dyDescent="0.3">
      <c r="J11" s="21"/>
      <c r="K11" s="21"/>
      <c r="L11" s="21"/>
      <c r="M11" s="21"/>
      <c r="N11" s="21"/>
      <c r="O11" s="21"/>
      <c r="P11" s="20"/>
    </row>
    <row r="12" spans="1:18" ht="27.75" customHeight="1" x14ac:dyDescent="0.3">
      <c r="J12" s="21"/>
      <c r="K12" s="21"/>
      <c r="L12" s="21"/>
      <c r="M12" s="21"/>
      <c r="N12" s="21"/>
      <c r="O12" s="21"/>
      <c r="P12" s="20"/>
    </row>
    <row r="13" spans="1:18" ht="27.75" customHeight="1" x14ac:dyDescent="0.3">
      <c r="J13" s="21"/>
      <c r="K13" s="21"/>
      <c r="L13" s="21"/>
      <c r="M13" s="21"/>
      <c r="N13" s="21"/>
      <c r="O13" s="21"/>
      <c r="P13" s="20"/>
    </row>
    <row r="14" spans="1:18" ht="30" customHeight="1" x14ac:dyDescent="0.3">
      <c r="J14" s="21"/>
      <c r="K14" s="21"/>
      <c r="L14" s="21"/>
      <c r="M14" s="21"/>
      <c r="N14" s="21"/>
      <c r="O14" s="21"/>
      <c r="P14" s="20"/>
    </row>
    <row r="15" spans="1:18" ht="27.75" customHeight="1" x14ac:dyDescent="0.3">
      <c r="J15" s="21"/>
      <c r="K15" s="21"/>
      <c r="L15" s="21"/>
      <c r="M15" s="21"/>
      <c r="N15" s="21"/>
      <c r="O15" s="21"/>
      <c r="P15" s="20"/>
    </row>
    <row r="16" spans="1:18" ht="27.75" customHeight="1" x14ac:dyDescent="0.3">
      <c r="J16" s="21"/>
      <c r="K16" s="21"/>
      <c r="L16" s="21"/>
      <c r="M16" s="21"/>
      <c r="N16" s="21"/>
      <c r="O16" s="21"/>
      <c r="P16" s="20"/>
    </row>
    <row r="17" spans="7:18" ht="27.75" customHeight="1" x14ac:dyDescent="0.3">
      <c r="J17" s="21"/>
      <c r="K17" s="21"/>
      <c r="L17" s="21"/>
      <c r="M17" s="21"/>
      <c r="N17" s="21"/>
      <c r="O17" s="21"/>
      <c r="P17" s="20"/>
    </row>
    <row r="18" spans="7:18" s="21" customFormat="1" ht="27.75" customHeight="1" x14ac:dyDescent="0.3">
      <c r="G18" s="20"/>
      <c r="H18"/>
      <c r="I18"/>
      <c r="P18" s="20"/>
      <c r="Q18"/>
      <c r="R18"/>
    </row>
    <row r="19" spans="7:18" s="21" customFormat="1" ht="27.75" customHeight="1" x14ac:dyDescent="0.3">
      <c r="G19" s="20"/>
      <c r="H19"/>
      <c r="I19"/>
      <c r="P19" s="20"/>
      <c r="Q19"/>
      <c r="R19"/>
    </row>
    <row r="20" spans="7:18" s="21" customFormat="1" ht="27.75" customHeight="1" x14ac:dyDescent="0.3">
      <c r="G20" s="20"/>
      <c r="H20"/>
      <c r="I20"/>
      <c r="P20" s="20"/>
      <c r="Q20"/>
      <c r="R20"/>
    </row>
    <row r="21" spans="7:18" s="21" customFormat="1" ht="30" customHeight="1" x14ac:dyDescent="0.3">
      <c r="G21" s="20"/>
      <c r="H21"/>
      <c r="I21"/>
      <c r="P21" s="20"/>
      <c r="Q21"/>
      <c r="R21"/>
    </row>
    <row r="22" spans="7:18" s="21" customFormat="1" ht="27.75" customHeight="1" x14ac:dyDescent="0.3">
      <c r="G22" s="20"/>
      <c r="H22"/>
      <c r="I22"/>
      <c r="P22" s="20"/>
      <c r="Q22"/>
      <c r="R22"/>
    </row>
    <row r="23" spans="7:18" x14ac:dyDescent="0.3">
      <c r="J23" s="21"/>
      <c r="K23" s="21"/>
      <c r="L23" s="21"/>
      <c r="M23" s="21"/>
      <c r="N23" s="21"/>
      <c r="O23" s="21"/>
      <c r="P23" s="20"/>
    </row>
    <row r="24" spans="7:18" x14ac:dyDescent="0.3">
      <c r="J24" s="21"/>
      <c r="K24" s="21"/>
      <c r="L24" s="21"/>
      <c r="M24" s="21"/>
      <c r="N24" s="21"/>
      <c r="O24" s="21"/>
      <c r="P24" s="20"/>
    </row>
  </sheetData>
  <mergeCells count="4">
    <mergeCell ref="C5:G7"/>
    <mergeCell ref="A8:I10"/>
    <mergeCell ref="L5:P7"/>
    <mergeCell ref="J8:R10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3:J22"/>
  <sheetViews>
    <sheetView view="pageBreakPreview" zoomScaleSheetLayoutView="100" workbookViewId="0">
      <selection activeCell="F8" sqref="F8"/>
    </sheetView>
  </sheetViews>
  <sheetFormatPr defaultRowHeight="20.25" x14ac:dyDescent="0.3"/>
  <cols>
    <col min="1" max="1" width="9" style="21"/>
    <col min="2" max="2" width="7.25" style="21" customWidth="1"/>
    <col min="3" max="6" width="9.25" style="21" customWidth="1"/>
    <col min="7" max="7" width="9.25" style="20" customWidth="1"/>
    <col min="9" max="9" width="12.75" customWidth="1"/>
  </cols>
  <sheetData>
    <row r="3" spans="1:10" x14ac:dyDescent="0.3">
      <c r="C3" s="314" t="s">
        <v>356</v>
      </c>
      <c r="D3" s="314"/>
      <c r="E3" s="314"/>
      <c r="F3" s="314"/>
      <c r="G3" s="314"/>
    </row>
    <row r="4" spans="1:10" x14ac:dyDescent="0.3">
      <c r="C4" s="314"/>
      <c r="D4" s="314"/>
      <c r="E4" s="314"/>
      <c r="F4" s="314"/>
      <c r="G4" s="314"/>
    </row>
    <row r="5" spans="1:10" ht="21" thickBot="1" x14ac:dyDescent="0.35">
      <c r="C5" s="315"/>
      <c r="D5" s="315"/>
      <c r="E5" s="315"/>
      <c r="F5" s="315"/>
      <c r="G5" s="315"/>
    </row>
    <row r="6" spans="1:10" ht="30.75" thickTop="1" x14ac:dyDescent="0.3">
      <c r="C6" s="22"/>
      <c r="D6" s="22"/>
      <c r="E6" s="22"/>
      <c r="F6" s="22"/>
      <c r="G6" s="22"/>
    </row>
    <row r="8" spans="1:10" ht="39.950000000000003" customHeight="1" x14ac:dyDescent="0.3">
      <c r="A8" s="40"/>
      <c r="B8" s="40"/>
      <c r="C8" s="21" t="s">
        <v>329</v>
      </c>
      <c r="D8" s="21" t="s">
        <v>578</v>
      </c>
      <c r="H8" s="20"/>
      <c r="I8" s="20"/>
      <c r="J8" s="41"/>
    </row>
    <row r="9" spans="1:10" ht="39.950000000000003" customHeight="1" x14ac:dyDescent="0.3">
      <c r="A9" s="40"/>
      <c r="B9" s="40"/>
      <c r="C9" s="21" t="s">
        <v>330</v>
      </c>
      <c r="D9" s="21" t="str">
        <f>D8</f>
        <v xml:space="preserve"> 2021년 3월</v>
      </c>
      <c r="H9" s="20"/>
      <c r="I9" s="20"/>
      <c r="J9" s="41"/>
    </row>
    <row r="10" spans="1:10" ht="39.950000000000003" customHeight="1" x14ac:dyDescent="0.3">
      <c r="A10" s="40"/>
      <c r="B10" s="40"/>
      <c r="C10" s="21" t="s">
        <v>331</v>
      </c>
      <c r="D10" s="21" t="s">
        <v>332</v>
      </c>
      <c r="H10" s="20"/>
      <c r="I10" s="20"/>
      <c r="J10" s="41"/>
    </row>
    <row r="11" spans="1:10" ht="39.950000000000003" customHeight="1" x14ac:dyDescent="0.3">
      <c r="A11" s="40"/>
      <c r="B11" s="40"/>
      <c r="C11" s="21" t="s">
        <v>333</v>
      </c>
      <c r="D11" s="21" t="s">
        <v>579</v>
      </c>
      <c r="H11" s="20"/>
      <c r="I11" s="20"/>
      <c r="J11" s="41"/>
    </row>
    <row r="12" spans="1:10" ht="39.950000000000003" customHeight="1" x14ac:dyDescent="0.3">
      <c r="A12" s="40"/>
      <c r="B12" s="40"/>
      <c r="C12" s="21" t="s">
        <v>334</v>
      </c>
      <c r="D12" s="21" t="s">
        <v>335</v>
      </c>
      <c r="H12" s="20"/>
      <c r="I12" s="20"/>
      <c r="J12" s="41"/>
    </row>
    <row r="13" spans="1:10" ht="39.950000000000003" customHeight="1" x14ac:dyDescent="0.3">
      <c r="A13" s="40"/>
      <c r="B13" s="40"/>
      <c r="D13" s="21" t="s">
        <v>336</v>
      </c>
      <c r="H13" s="20"/>
      <c r="I13" s="20"/>
      <c r="J13" s="41"/>
    </row>
    <row r="14" spans="1:10" ht="39.950000000000003" customHeight="1" x14ac:dyDescent="0.3">
      <c r="A14" s="40"/>
      <c r="B14" s="40"/>
      <c r="D14" s="21" t="s">
        <v>357</v>
      </c>
      <c r="H14" s="20"/>
      <c r="I14" s="20"/>
      <c r="J14" s="41"/>
    </row>
    <row r="15" spans="1:10" ht="39.950000000000003" customHeight="1" x14ac:dyDescent="0.3">
      <c r="A15" s="40"/>
      <c r="B15" s="40"/>
      <c r="D15" s="21" t="s">
        <v>337</v>
      </c>
      <c r="H15" s="20"/>
      <c r="I15" s="20"/>
      <c r="J15" s="41"/>
    </row>
    <row r="16" spans="1:10" ht="39.950000000000003" customHeight="1" x14ac:dyDescent="0.3">
      <c r="A16" s="40"/>
      <c r="B16" s="40"/>
      <c r="D16" s="21" t="s">
        <v>338</v>
      </c>
      <c r="H16" s="20"/>
      <c r="I16" s="20"/>
      <c r="J16" s="41"/>
    </row>
    <row r="17" spans="1:10" ht="39.950000000000003" customHeight="1" x14ac:dyDescent="0.3">
      <c r="A17" s="40"/>
      <c r="B17" s="40"/>
      <c r="C17" s="21" t="s">
        <v>339</v>
      </c>
      <c r="H17" s="20"/>
      <c r="I17" s="20"/>
      <c r="J17" s="41"/>
    </row>
    <row r="18" spans="1:10" ht="27.75" customHeight="1" x14ac:dyDescent="0.3">
      <c r="A18" s="40"/>
      <c r="B18" s="40"/>
      <c r="C18" s="40"/>
      <c r="D18" s="40"/>
      <c r="E18" s="40"/>
      <c r="F18" s="40"/>
      <c r="G18" s="41"/>
      <c r="H18" s="41"/>
      <c r="I18" s="41"/>
      <c r="J18" s="41"/>
    </row>
    <row r="19" spans="1:10" ht="30" customHeight="1" x14ac:dyDescent="0.3">
      <c r="A19" s="40"/>
      <c r="B19" s="40"/>
      <c r="C19" s="40"/>
      <c r="D19" s="40"/>
      <c r="E19" s="40"/>
      <c r="F19" s="40"/>
      <c r="G19" s="41"/>
      <c r="H19" s="41"/>
      <c r="I19" s="41"/>
      <c r="J19" s="41"/>
    </row>
    <row r="20" spans="1:10" ht="27.75" customHeight="1" x14ac:dyDescent="0.3">
      <c r="A20" s="40"/>
      <c r="B20" s="40"/>
      <c r="C20" s="40"/>
      <c r="D20" s="40"/>
      <c r="E20" s="40"/>
      <c r="F20" s="40"/>
      <c r="G20" s="41"/>
      <c r="H20" s="41"/>
      <c r="I20" s="41"/>
      <c r="J20" s="41"/>
    </row>
    <row r="22" spans="1:10" ht="18" x14ac:dyDescent="0.3">
      <c r="A22" s="316"/>
      <c r="B22" s="316"/>
      <c r="C22" s="316"/>
      <c r="D22" s="316"/>
      <c r="E22" s="316"/>
      <c r="F22" s="316"/>
      <c r="G22" s="316"/>
      <c r="H22" s="316"/>
      <c r="I22" s="316"/>
    </row>
  </sheetData>
  <mergeCells count="2">
    <mergeCell ref="C3:G5"/>
    <mergeCell ref="A22:I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firstPageNumber="59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A1:X56"/>
  <sheetViews>
    <sheetView tabSelected="1" view="pageBreakPreview" zoomScale="40" zoomScaleSheetLayoutView="40"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L7" sqref="L7"/>
    </sheetView>
  </sheetViews>
  <sheetFormatPr defaultRowHeight="19.5" x14ac:dyDescent="0.3"/>
  <cols>
    <col min="1" max="1" width="17.5" style="1" customWidth="1"/>
    <col min="2" max="2" width="16.375" style="2" customWidth="1"/>
    <col min="3" max="3" width="24.25" style="2" customWidth="1"/>
    <col min="4" max="4" width="15.375" style="2" customWidth="1"/>
    <col min="5" max="5" width="24.25" style="2" customWidth="1"/>
    <col min="6" max="6" width="15.375" style="2" customWidth="1"/>
    <col min="7" max="7" width="22.375" style="2" customWidth="1"/>
    <col min="8" max="8" width="13.625" style="2" customWidth="1"/>
    <col min="9" max="9" width="22.375" style="2" customWidth="1"/>
    <col min="10" max="10" width="13.625" style="2" customWidth="1"/>
    <col min="11" max="11" width="22.375" style="2" customWidth="1"/>
    <col min="12" max="21" width="21.375" style="2" customWidth="1"/>
    <col min="24" max="24" width="10.125" bestFit="1" customWidth="1"/>
  </cols>
  <sheetData>
    <row r="1" spans="1:21" ht="165.75" customHeight="1" x14ac:dyDescent="0.3">
      <c r="A1" s="268" t="s">
        <v>16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 t="s">
        <v>17</v>
      </c>
      <c r="M1" s="269"/>
      <c r="N1" s="269"/>
      <c r="O1" s="269"/>
      <c r="P1" s="269"/>
      <c r="Q1" s="269"/>
      <c r="R1" s="269"/>
      <c r="S1" s="269"/>
      <c r="T1" s="269"/>
      <c r="U1" s="269"/>
    </row>
    <row r="2" spans="1:21" ht="39.950000000000003" customHeight="1" x14ac:dyDescent="0.3">
      <c r="A2" s="260" t="s">
        <v>73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</row>
    <row r="3" spans="1:21" ht="65.099999999999994" customHeight="1" x14ac:dyDescent="0.3">
      <c r="A3" s="270" t="s">
        <v>18</v>
      </c>
      <c r="B3" s="259" t="s">
        <v>0</v>
      </c>
      <c r="C3" s="259"/>
      <c r="D3" s="259" t="s">
        <v>1</v>
      </c>
      <c r="E3" s="259"/>
      <c r="F3" s="262" t="s">
        <v>8</v>
      </c>
      <c r="G3" s="263"/>
      <c r="H3" s="263"/>
      <c r="I3" s="263"/>
      <c r="J3" s="263"/>
      <c r="K3" s="263"/>
      <c r="L3" s="263"/>
      <c r="M3" s="264"/>
      <c r="N3" s="261" t="s">
        <v>9</v>
      </c>
      <c r="O3" s="261"/>
      <c r="P3" s="261" t="s">
        <v>10</v>
      </c>
      <c r="Q3" s="261"/>
      <c r="R3" s="261" t="s">
        <v>11</v>
      </c>
      <c r="S3" s="261"/>
      <c r="T3" s="261" t="s">
        <v>12</v>
      </c>
      <c r="U3" s="261"/>
    </row>
    <row r="4" spans="1:21" ht="65.099999999999994" customHeight="1" x14ac:dyDescent="0.3">
      <c r="A4" s="271"/>
      <c r="B4" s="259"/>
      <c r="C4" s="259"/>
      <c r="D4" s="259"/>
      <c r="E4" s="259"/>
      <c r="F4" s="259" t="s">
        <v>2</v>
      </c>
      <c r="G4" s="259"/>
      <c r="H4" s="259" t="s">
        <v>3</v>
      </c>
      <c r="I4" s="259"/>
      <c r="J4" s="259" t="s">
        <v>4</v>
      </c>
      <c r="K4" s="259"/>
      <c r="L4" s="259" t="s">
        <v>7</v>
      </c>
      <c r="M4" s="259"/>
      <c r="N4" s="261"/>
      <c r="O4" s="261"/>
      <c r="P4" s="261"/>
      <c r="Q4" s="261"/>
      <c r="R4" s="261"/>
      <c r="S4" s="261"/>
      <c r="T4" s="261"/>
      <c r="U4" s="261"/>
    </row>
    <row r="5" spans="1:21" ht="65.099999999999994" customHeight="1" x14ac:dyDescent="0.3">
      <c r="A5" s="272"/>
      <c r="B5" s="156" t="s">
        <v>5</v>
      </c>
      <c r="C5" s="156" t="s">
        <v>6</v>
      </c>
      <c r="D5" s="156" t="s">
        <v>15</v>
      </c>
      <c r="E5" s="156" t="s">
        <v>6</v>
      </c>
      <c r="F5" s="156" t="s">
        <v>15</v>
      </c>
      <c r="G5" s="156" t="s">
        <v>6</v>
      </c>
      <c r="H5" s="156" t="s">
        <v>15</v>
      </c>
      <c r="I5" s="156" t="s">
        <v>6</v>
      </c>
      <c r="J5" s="156" t="s">
        <v>15</v>
      </c>
      <c r="K5" s="156" t="s">
        <v>6</v>
      </c>
      <c r="L5" s="156" t="s">
        <v>5</v>
      </c>
      <c r="M5" s="156" t="s">
        <v>6</v>
      </c>
      <c r="N5" s="156" t="s">
        <v>15</v>
      </c>
      <c r="O5" s="156" t="s">
        <v>6</v>
      </c>
      <c r="P5" s="156" t="s">
        <v>15</v>
      </c>
      <c r="Q5" s="156" t="s">
        <v>6</v>
      </c>
      <c r="R5" s="156" t="s">
        <v>15</v>
      </c>
      <c r="S5" s="156" t="s">
        <v>6</v>
      </c>
      <c r="T5" s="156" t="s">
        <v>15</v>
      </c>
      <c r="U5" s="156" t="s">
        <v>6</v>
      </c>
    </row>
    <row r="6" spans="1:21" ht="65.099999999999994" customHeight="1" x14ac:dyDescent="0.3">
      <c r="A6" s="5">
        <v>1975</v>
      </c>
      <c r="B6" s="7">
        <v>182276</v>
      </c>
      <c r="C6" s="7">
        <v>18288879</v>
      </c>
      <c r="D6" s="7">
        <v>70067</v>
      </c>
      <c r="E6" s="7">
        <v>7430900</v>
      </c>
      <c r="F6" s="7">
        <v>79413</v>
      </c>
      <c r="G6" s="7">
        <v>7718141</v>
      </c>
      <c r="H6" s="7">
        <v>30147</v>
      </c>
      <c r="I6" s="7">
        <v>2116494</v>
      </c>
      <c r="J6" s="7">
        <v>49266</v>
      </c>
      <c r="K6" s="7">
        <v>5601647</v>
      </c>
      <c r="L6" s="96">
        <v>0</v>
      </c>
      <c r="M6" s="96">
        <v>0</v>
      </c>
      <c r="N6" s="7">
        <v>2531</v>
      </c>
      <c r="O6" s="7">
        <v>188630</v>
      </c>
      <c r="P6" s="7">
        <v>22234</v>
      </c>
      <c r="Q6" s="7">
        <v>1960681</v>
      </c>
      <c r="R6" s="7">
        <v>3073</v>
      </c>
      <c r="S6" s="7">
        <v>640320</v>
      </c>
      <c r="T6" s="7">
        <v>4958</v>
      </c>
      <c r="U6" s="7">
        <v>350207</v>
      </c>
    </row>
    <row r="7" spans="1:21" ht="65.099999999999994" customHeight="1" x14ac:dyDescent="0.3">
      <c r="A7" s="5">
        <v>1976</v>
      </c>
      <c r="B7" s="7">
        <v>222549</v>
      </c>
      <c r="C7" s="7">
        <v>26895325</v>
      </c>
      <c r="D7" s="7">
        <v>110311</v>
      </c>
      <c r="E7" s="7">
        <v>12243196</v>
      </c>
      <c r="F7" s="7">
        <v>84874</v>
      </c>
      <c r="G7" s="7">
        <v>11233581</v>
      </c>
      <c r="H7" s="7">
        <v>29200</v>
      </c>
      <c r="I7" s="7">
        <v>2353071</v>
      </c>
      <c r="J7" s="7">
        <v>55674</v>
      </c>
      <c r="K7" s="7">
        <v>8880510</v>
      </c>
      <c r="L7" s="96">
        <v>0</v>
      </c>
      <c r="M7" s="96">
        <v>0</v>
      </c>
      <c r="N7" s="7">
        <v>1846</v>
      </c>
      <c r="O7" s="7">
        <v>145469</v>
      </c>
      <c r="P7" s="7">
        <v>15444</v>
      </c>
      <c r="Q7" s="7">
        <v>1830439</v>
      </c>
      <c r="R7" s="7">
        <v>4477</v>
      </c>
      <c r="S7" s="7">
        <v>899218</v>
      </c>
      <c r="T7" s="7">
        <v>5597</v>
      </c>
      <c r="U7" s="7">
        <v>543422</v>
      </c>
    </row>
    <row r="8" spans="1:21" ht="65.099999999999994" customHeight="1" x14ac:dyDescent="0.3">
      <c r="A8" s="5">
        <v>1977</v>
      </c>
      <c r="B8" s="7">
        <v>260563</v>
      </c>
      <c r="C8" s="7">
        <v>40236529</v>
      </c>
      <c r="D8" s="7">
        <v>151376</v>
      </c>
      <c r="E8" s="7">
        <v>18613484</v>
      </c>
      <c r="F8" s="7">
        <v>81905</v>
      </c>
      <c r="G8" s="7">
        <v>16585556</v>
      </c>
      <c r="H8" s="7">
        <v>28964</v>
      </c>
      <c r="I8" s="7">
        <v>4426670</v>
      </c>
      <c r="J8" s="7">
        <v>52941</v>
      </c>
      <c r="K8" s="7">
        <v>12158886</v>
      </c>
      <c r="L8" s="96">
        <v>0</v>
      </c>
      <c r="M8" s="96">
        <v>0</v>
      </c>
      <c r="N8" s="8">
        <v>830</v>
      </c>
      <c r="O8" s="7">
        <v>99138</v>
      </c>
      <c r="P8" s="7">
        <v>15316</v>
      </c>
      <c r="Q8" s="7">
        <v>2937953</v>
      </c>
      <c r="R8" s="7">
        <v>3513</v>
      </c>
      <c r="S8" s="7">
        <v>866474</v>
      </c>
      <c r="T8" s="7">
        <v>7623</v>
      </c>
      <c r="U8" s="7">
        <v>1133924</v>
      </c>
    </row>
    <row r="9" spans="1:21" ht="65.099999999999994" customHeight="1" x14ac:dyDescent="0.3">
      <c r="A9" s="5">
        <v>1978</v>
      </c>
      <c r="B9" s="7">
        <v>251347</v>
      </c>
      <c r="C9" s="7">
        <v>45227336</v>
      </c>
      <c r="D9" s="7">
        <v>159930</v>
      </c>
      <c r="E9" s="7">
        <v>21600681</v>
      </c>
      <c r="F9" s="7">
        <v>69878</v>
      </c>
      <c r="G9" s="7">
        <v>18205710</v>
      </c>
      <c r="H9" s="7">
        <v>26593</v>
      </c>
      <c r="I9" s="7">
        <v>4671766</v>
      </c>
      <c r="J9" s="7">
        <v>43285</v>
      </c>
      <c r="K9" s="7">
        <v>13533944</v>
      </c>
      <c r="L9" s="96">
        <v>0</v>
      </c>
      <c r="M9" s="96">
        <v>0</v>
      </c>
      <c r="N9" s="8">
        <v>561</v>
      </c>
      <c r="O9" s="7">
        <v>79899</v>
      </c>
      <c r="P9" s="7">
        <v>14726</v>
      </c>
      <c r="Q9" s="7">
        <v>3435659</v>
      </c>
      <c r="R9" s="7">
        <v>3972</v>
      </c>
      <c r="S9" s="7">
        <v>1516132</v>
      </c>
      <c r="T9" s="7">
        <v>2280</v>
      </c>
      <c r="U9" s="7">
        <v>389255</v>
      </c>
    </row>
    <row r="10" spans="1:21" ht="65.099999999999994" customHeight="1" x14ac:dyDescent="0.3">
      <c r="A10" s="5">
        <v>1979</v>
      </c>
      <c r="B10" s="7">
        <v>256320</v>
      </c>
      <c r="C10" s="7">
        <v>50972461</v>
      </c>
      <c r="D10" s="7">
        <v>164356</v>
      </c>
      <c r="E10" s="7">
        <v>26555087</v>
      </c>
      <c r="F10" s="7">
        <v>68283</v>
      </c>
      <c r="G10" s="7">
        <v>19082993</v>
      </c>
      <c r="H10" s="7">
        <v>23478</v>
      </c>
      <c r="I10" s="7">
        <v>4932470</v>
      </c>
      <c r="J10" s="7">
        <v>42098</v>
      </c>
      <c r="K10" s="7">
        <v>13686198</v>
      </c>
      <c r="L10" s="7">
        <v>2707</v>
      </c>
      <c r="M10" s="7">
        <v>464325</v>
      </c>
      <c r="N10" s="8">
        <v>6</v>
      </c>
      <c r="O10" s="7">
        <v>1929</v>
      </c>
      <c r="P10" s="7">
        <v>18185</v>
      </c>
      <c r="Q10" s="7">
        <v>3864637</v>
      </c>
      <c r="R10" s="7">
        <v>3001</v>
      </c>
      <c r="S10" s="7">
        <v>897507</v>
      </c>
      <c r="T10" s="7">
        <v>2489</v>
      </c>
      <c r="U10" s="7">
        <v>570308</v>
      </c>
    </row>
    <row r="11" spans="1:21" ht="65.099999999999994" customHeight="1" x14ac:dyDescent="0.3">
      <c r="A11" s="5">
        <v>1980</v>
      </c>
      <c r="B11" s="7">
        <v>263529</v>
      </c>
      <c r="C11" s="7">
        <v>73593137</v>
      </c>
      <c r="D11" s="7">
        <v>177019</v>
      </c>
      <c r="E11" s="7">
        <v>42542174</v>
      </c>
      <c r="F11" s="7">
        <v>67914</v>
      </c>
      <c r="G11" s="7">
        <v>24569205</v>
      </c>
      <c r="H11" s="7">
        <v>17722</v>
      </c>
      <c r="I11" s="7">
        <v>5498047</v>
      </c>
      <c r="J11" s="7">
        <v>43559</v>
      </c>
      <c r="K11" s="7">
        <v>17521240</v>
      </c>
      <c r="L11" s="7">
        <v>6633</v>
      </c>
      <c r="M11" s="7">
        <v>1549918</v>
      </c>
      <c r="N11" s="96">
        <v>0</v>
      </c>
      <c r="O11" s="96">
        <v>0</v>
      </c>
      <c r="P11" s="7">
        <v>14827</v>
      </c>
      <c r="Q11" s="7">
        <v>4697101</v>
      </c>
      <c r="R11" s="7">
        <v>2342</v>
      </c>
      <c r="S11" s="7">
        <v>1278938</v>
      </c>
      <c r="T11" s="7">
        <v>1427</v>
      </c>
      <c r="U11" s="7">
        <v>505719</v>
      </c>
    </row>
    <row r="12" spans="1:21" ht="65.099999999999994" customHeight="1" x14ac:dyDescent="0.3">
      <c r="A12" s="5">
        <v>1981</v>
      </c>
      <c r="B12" s="7">
        <v>296415</v>
      </c>
      <c r="C12" s="7">
        <v>97296949</v>
      </c>
      <c r="D12" s="7">
        <v>204216</v>
      </c>
      <c r="E12" s="7">
        <v>52724976</v>
      </c>
      <c r="F12" s="7">
        <v>70943</v>
      </c>
      <c r="G12" s="7">
        <v>34772893</v>
      </c>
      <c r="H12" s="7">
        <v>17168</v>
      </c>
      <c r="I12" s="7">
        <v>6415068</v>
      </c>
      <c r="J12" s="7">
        <v>43099</v>
      </c>
      <c r="K12" s="7">
        <v>25321539</v>
      </c>
      <c r="L12" s="7">
        <v>10676</v>
      </c>
      <c r="M12" s="7">
        <v>3036286</v>
      </c>
      <c r="N12" s="96">
        <v>0</v>
      </c>
      <c r="O12" s="96">
        <v>0</v>
      </c>
      <c r="P12" s="7">
        <v>16785</v>
      </c>
      <c r="Q12" s="7">
        <v>7555615</v>
      </c>
      <c r="R12" s="7">
        <v>1854</v>
      </c>
      <c r="S12" s="7">
        <v>1326005</v>
      </c>
      <c r="T12" s="7">
        <v>2617</v>
      </c>
      <c r="U12" s="7">
        <v>917460</v>
      </c>
    </row>
    <row r="13" spans="1:21" ht="65.099999999999994" customHeight="1" x14ac:dyDescent="0.3">
      <c r="A13" s="5">
        <v>1982</v>
      </c>
      <c r="B13" s="7">
        <v>293975</v>
      </c>
      <c r="C13" s="7">
        <v>109157920</v>
      </c>
      <c r="D13" s="7">
        <v>212816</v>
      </c>
      <c r="E13" s="7">
        <v>64319729</v>
      </c>
      <c r="F13" s="7">
        <v>64932</v>
      </c>
      <c r="G13" s="7">
        <v>35966152</v>
      </c>
      <c r="H13" s="7">
        <v>13756</v>
      </c>
      <c r="I13" s="7">
        <v>5477836</v>
      </c>
      <c r="J13" s="7">
        <v>39499</v>
      </c>
      <c r="K13" s="7">
        <v>26197413</v>
      </c>
      <c r="L13" s="7">
        <v>11677</v>
      </c>
      <c r="M13" s="7">
        <v>4290903</v>
      </c>
      <c r="N13" s="8">
        <v>61</v>
      </c>
      <c r="O13" s="7">
        <v>9008</v>
      </c>
      <c r="P13" s="7">
        <v>11871</v>
      </c>
      <c r="Q13" s="7">
        <v>6236490</v>
      </c>
      <c r="R13" s="7">
        <v>2782</v>
      </c>
      <c r="S13" s="7">
        <v>1946774</v>
      </c>
      <c r="T13" s="7">
        <v>1513</v>
      </c>
      <c r="U13" s="7">
        <v>679767</v>
      </c>
    </row>
    <row r="14" spans="1:21" ht="65.099999999999994" customHeight="1" x14ac:dyDescent="0.3">
      <c r="A14" s="5">
        <v>1983</v>
      </c>
      <c r="B14" s="7">
        <v>335636</v>
      </c>
      <c r="C14" s="7">
        <v>116150346</v>
      </c>
      <c r="D14" s="7">
        <v>242920</v>
      </c>
      <c r="E14" s="7">
        <v>63236036</v>
      </c>
      <c r="F14" s="7">
        <v>74244</v>
      </c>
      <c r="G14" s="7">
        <v>41684769</v>
      </c>
      <c r="H14" s="7">
        <v>13660</v>
      </c>
      <c r="I14" s="7">
        <v>6558469</v>
      </c>
      <c r="J14" s="7">
        <v>44568</v>
      </c>
      <c r="K14" s="7">
        <v>30091441</v>
      </c>
      <c r="L14" s="7">
        <v>16016</v>
      </c>
      <c r="M14" s="7">
        <v>5034859</v>
      </c>
      <c r="N14" s="8">
        <v>121</v>
      </c>
      <c r="O14" s="7">
        <v>24872</v>
      </c>
      <c r="P14" s="7">
        <v>15602</v>
      </c>
      <c r="Q14" s="7">
        <v>9222210</v>
      </c>
      <c r="R14" s="7">
        <v>2644</v>
      </c>
      <c r="S14" s="7">
        <v>1915892</v>
      </c>
      <c r="T14" s="8">
        <v>105</v>
      </c>
      <c r="U14" s="7">
        <v>66567</v>
      </c>
    </row>
    <row r="15" spans="1:21" ht="65.099999999999994" customHeight="1" x14ac:dyDescent="0.3">
      <c r="A15" s="5">
        <v>1984</v>
      </c>
      <c r="B15" s="7">
        <v>350369</v>
      </c>
      <c r="C15" s="7">
        <v>125399448</v>
      </c>
      <c r="D15" s="7">
        <v>258303</v>
      </c>
      <c r="E15" s="7">
        <v>72932499</v>
      </c>
      <c r="F15" s="7">
        <v>68889</v>
      </c>
      <c r="G15" s="7">
        <v>40915595</v>
      </c>
      <c r="H15" s="7">
        <v>11694</v>
      </c>
      <c r="I15" s="7">
        <v>6003061</v>
      </c>
      <c r="J15" s="7">
        <v>44520</v>
      </c>
      <c r="K15" s="7">
        <v>30788786</v>
      </c>
      <c r="L15" s="7">
        <v>12675</v>
      </c>
      <c r="M15" s="7">
        <v>4123748</v>
      </c>
      <c r="N15" s="96">
        <v>0</v>
      </c>
      <c r="O15" s="96">
        <v>0</v>
      </c>
      <c r="P15" s="7">
        <v>21222</v>
      </c>
      <c r="Q15" s="7">
        <v>9614651</v>
      </c>
      <c r="R15" s="7">
        <v>1955</v>
      </c>
      <c r="S15" s="7">
        <v>1936703</v>
      </c>
      <c r="T15" s="96">
        <v>0</v>
      </c>
      <c r="U15" s="96">
        <v>0</v>
      </c>
    </row>
    <row r="16" spans="1:21" ht="65.099999999999994" customHeight="1" x14ac:dyDescent="0.3">
      <c r="A16" s="5">
        <v>1985</v>
      </c>
      <c r="B16" s="7">
        <v>298694</v>
      </c>
      <c r="C16" s="7">
        <v>150268189</v>
      </c>
      <c r="D16" s="7">
        <v>208274</v>
      </c>
      <c r="E16" s="7">
        <v>92733449</v>
      </c>
      <c r="F16" s="7">
        <v>68769</v>
      </c>
      <c r="G16" s="7">
        <v>45098820</v>
      </c>
      <c r="H16" s="7">
        <v>10786</v>
      </c>
      <c r="I16" s="7">
        <v>6591475</v>
      </c>
      <c r="J16" s="7">
        <v>49070</v>
      </c>
      <c r="K16" s="7">
        <v>34994211</v>
      </c>
      <c r="L16" s="7">
        <v>8913</v>
      </c>
      <c r="M16" s="7">
        <v>3513134</v>
      </c>
      <c r="N16" s="96">
        <v>0</v>
      </c>
      <c r="O16" s="96">
        <v>0</v>
      </c>
      <c r="P16" s="7">
        <v>19895</v>
      </c>
      <c r="Q16" s="7">
        <v>10503247</v>
      </c>
      <c r="R16" s="7">
        <v>1756</v>
      </c>
      <c r="S16" s="7">
        <v>1932673</v>
      </c>
      <c r="T16" s="96">
        <v>0</v>
      </c>
      <c r="U16" s="96">
        <v>0</v>
      </c>
    </row>
    <row r="17" spans="1:21" ht="65.099999999999994" customHeight="1" x14ac:dyDescent="0.3">
      <c r="A17" s="5">
        <v>1986</v>
      </c>
      <c r="B17" s="7">
        <v>385736</v>
      </c>
      <c r="C17" s="7">
        <v>177047300</v>
      </c>
      <c r="D17" s="7">
        <v>280844</v>
      </c>
      <c r="E17" s="7">
        <v>103972181</v>
      </c>
      <c r="F17" s="7">
        <v>80762</v>
      </c>
      <c r="G17" s="7">
        <v>57335083</v>
      </c>
      <c r="H17" s="7">
        <v>15486</v>
      </c>
      <c r="I17" s="7">
        <v>8635620</v>
      </c>
      <c r="J17" s="7">
        <v>53577</v>
      </c>
      <c r="K17" s="7">
        <v>44973285</v>
      </c>
      <c r="L17" s="7">
        <v>11699</v>
      </c>
      <c r="M17" s="7">
        <v>3726178</v>
      </c>
      <c r="N17" s="96">
        <v>0</v>
      </c>
      <c r="O17" s="96">
        <v>0</v>
      </c>
      <c r="P17" s="7">
        <v>22506</v>
      </c>
      <c r="Q17" s="7">
        <v>13697771</v>
      </c>
      <c r="R17" s="7">
        <v>1624</v>
      </c>
      <c r="S17" s="7">
        <v>2042265</v>
      </c>
      <c r="T17" s="96">
        <v>0</v>
      </c>
      <c r="U17" s="96">
        <v>0</v>
      </c>
    </row>
    <row r="18" spans="1:21" ht="65.099999999999994" customHeight="1" x14ac:dyDescent="0.3">
      <c r="A18" s="5">
        <v>1987</v>
      </c>
      <c r="B18" s="7">
        <v>330327</v>
      </c>
      <c r="C18" s="7">
        <v>181495773</v>
      </c>
      <c r="D18" s="7">
        <v>234620</v>
      </c>
      <c r="E18" s="7">
        <v>100037637</v>
      </c>
      <c r="F18" s="7">
        <v>75031</v>
      </c>
      <c r="G18" s="7">
        <v>65995354</v>
      </c>
      <c r="H18" s="7">
        <v>10176</v>
      </c>
      <c r="I18" s="7">
        <v>7885584</v>
      </c>
      <c r="J18" s="7">
        <v>52200</v>
      </c>
      <c r="K18" s="7">
        <v>52537520</v>
      </c>
      <c r="L18" s="7">
        <v>12655</v>
      </c>
      <c r="M18" s="7">
        <v>5572250</v>
      </c>
      <c r="N18" s="96">
        <v>0</v>
      </c>
      <c r="O18" s="96">
        <v>0</v>
      </c>
      <c r="P18" s="7">
        <v>18702</v>
      </c>
      <c r="Q18" s="7">
        <v>13102665</v>
      </c>
      <c r="R18" s="7">
        <v>1652</v>
      </c>
      <c r="S18" s="7">
        <v>2125061</v>
      </c>
      <c r="T18" s="8">
        <v>322</v>
      </c>
      <c r="U18" s="7">
        <v>235056</v>
      </c>
    </row>
    <row r="19" spans="1:21" ht="65.099999999999994" customHeight="1" x14ac:dyDescent="0.3">
      <c r="A19" s="5">
        <v>1988</v>
      </c>
      <c r="B19" s="7">
        <v>365374</v>
      </c>
      <c r="C19" s="7">
        <v>195428394</v>
      </c>
      <c r="D19" s="7">
        <v>279158</v>
      </c>
      <c r="E19" s="7">
        <v>105677106</v>
      </c>
      <c r="F19" s="7">
        <v>66791</v>
      </c>
      <c r="G19" s="7">
        <v>74983986</v>
      </c>
      <c r="H19" s="7">
        <v>7117</v>
      </c>
      <c r="I19" s="7">
        <v>8037445</v>
      </c>
      <c r="J19" s="7">
        <v>51938</v>
      </c>
      <c r="K19" s="7">
        <v>63713761</v>
      </c>
      <c r="L19" s="7">
        <v>7736</v>
      </c>
      <c r="M19" s="7">
        <v>3232780</v>
      </c>
      <c r="N19" s="96">
        <v>0</v>
      </c>
      <c r="O19" s="96">
        <v>0</v>
      </c>
      <c r="P19" s="7">
        <v>17097</v>
      </c>
      <c r="Q19" s="7">
        <v>12239738</v>
      </c>
      <c r="R19" s="7">
        <v>1508</v>
      </c>
      <c r="S19" s="7">
        <v>1878548</v>
      </c>
      <c r="T19" s="8">
        <v>820</v>
      </c>
      <c r="U19" s="7">
        <v>649016</v>
      </c>
    </row>
    <row r="20" spans="1:21" ht="65.099999999999994" customHeight="1" x14ac:dyDescent="0.3">
      <c r="A20" s="5">
        <v>1989</v>
      </c>
      <c r="B20" s="7">
        <v>352414</v>
      </c>
      <c r="C20" s="7">
        <v>192421869</v>
      </c>
      <c r="D20" s="7">
        <v>261471</v>
      </c>
      <c r="E20" s="7">
        <v>80444256</v>
      </c>
      <c r="F20" s="7">
        <v>72154</v>
      </c>
      <c r="G20" s="7">
        <v>94930496</v>
      </c>
      <c r="H20" s="7">
        <v>7243</v>
      </c>
      <c r="I20" s="7">
        <v>8799990</v>
      </c>
      <c r="J20" s="7">
        <v>47960</v>
      </c>
      <c r="K20" s="7">
        <v>75702313</v>
      </c>
      <c r="L20" s="7">
        <v>16951</v>
      </c>
      <c r="M20" s="7">
        <v>10428193</v>
      </c>
      <c r="N20" s="96">
        <v>0</v>
      </c>
      <c r="O20" s="96">
        <v>0</v>
      </c>
      <c r="P20" s="7">
        <v>14127</v>
      </c>
      <c r="Q20" s="7">
        <v>12503719</v>
      </c>
      <c r="R20" s="7">
        <v>1517</v>
      </c>
      <c r="S20" s="7">
        <v>2184705</v>
      </c>
      <c r="T20" s="7">
        <v>3145</v>
      </c>
      <c r="U20" s="7">
        <v>2358693</v>
      </c>
    </row>
    <row r="21" spans="1:21" ht="65.099999999999994" customHeight="1" x14ac:dyDescent="0.3">
      <c r="A21" s="5">
        <v>1990</v>
      </c>
      <c r="B21" s="7">
        <v>337787</v>
      </c>
      <c r="C21" s="7">
        <v>208276597</v>
      </c>
      <c r="D21" s="7">
        <v>227667</v>
      </c>
      <c r="E21" s="7">
        <v>83589303</v>
      </c>
      <c r="F21" s="7">
        <v>90957</v>
      </c>
      <c r="G21" s="7">
        <v>107309617</v>
      </c>
      <c r="H21" s="7">
        <v>8007</v>
      </c>
      <c r="I21" s="7">
        <v>9560065</v>
      </c>
      <c r="J21" s="7">
        <v>59919</v>
      </c>
      <c r="K21" s="7">
        <v>83797289</v>
      </c>
      <c r="L21" s="7">
        <v>23031</v>
      </c>
      <c r="M21" s="7">
        <v>13952263</v>
      </c>
      <c r="N21" s="96">
        <v>0</v>
      </c>
      <c r="O21" s="96">
        <v>0</v>
      </c>
      <c r="P21" s="7">
        <v>14868</v>
      </c>
      <c r="Q21" s="7">
        <v>12951674</v>
      </c>
      <c r="R21" s="7">
        <v>1243</v>
      </c>
      <c r="S21" s="7">
        <v>1948254</v>
      </c>
      <c r="T21" s="7">
        <v>3052</v>
      </c>
      <c r="U21" s="7">
        <v>2477748</v>
      </c>
    </row>
    <row r="22" spans="1:21" ht="65.099999999999994" customHeight="1" x14ac:dyDescent="0.3">
      <c r="A22" s="5">
        <v>1991</v>
      </c>
      <c r="B22" s="7">
        <v>251934</v>
      </c>
      <c r="C22" s="7">
        <v>245680828</v>
      </c>
      <c r="D22" s="7">
        <v>147126</v>
      </c>
      <c r="E22" s="7">
        <v>116668036</v>
      </c>
      <c r="F22" s="7">
        <v>86186</v>
      </c>
      <c r="G22" s="7">
        <v>109118477</v>
      </c>
      <c r="H22" s="7">
        <v>6999</v>
      </c>
      <c r="I22" s="7">
        <v>9366338</v>
      </c>
      <c r="J22" s="7">
        <v>56858</v>
      </c>
      <c r="K22" s="7">
        <v>79411276</v>
      </c>
      <c r="L22" s="7">
        <v>22329</v>
      </c>
      <c r="M22" s="7">
        <v>20340863</v>
      </c>
      <c r="N22" s="8">
        <v>343</v>
      </c>
      <c r="O22" s="7">
        <v>407722</v>
      </c>
      <c r="P22" s="7">
        <v>12180</v>
      </c>
      <c r="Q22" s="7">
        <v>13378992</v>
      </c>
      <c r="R22" s="7">
        <v>1096</v>
      </c>
      <c r="S22" s="7">
        <v>2470722</v>
      </c>
      <c r="T22" s="7">
        <v>5003</v>
      </c>
      <c r="U22" s="7">
        <v>3636879</v>
      </c>
    </row>
    <row r="23" spans="1:21" ht="65.099999999999994" customHeight="1" x14ac:dyDescent="0.3">
      <c r="A23" s="5">
        <v>1992</v>
      </c>
      <c r="B23" s="7">
        <v>270058</v>
      </c>
      <c r="C23" s="7">
        <v>259328017</v>
      </c>
      <c r="D23" s="7">
        <v>156583</v>
      </c>
      <c r="E23" s="7">
        <v>113006556</v>
      </c>
      <c r="F23" s="7">
        <v>91573</v>
      </c>
      <c r="G23" s="7">
        <v>124198422</v>
      </c>
      <c r="H23" s="7">
        <v>7097</v>
      </c>
      <c r="I23" s="7">
        <v>10935454</v>
      </c>
      <c r="J23" s="7">
        <v>59589</v>
      </c>
      <c r="K23" s="7">
        <v>87964548</v>
      </c>
      <c r="L23" s="7">
        <v>24887</v>
      </c>
      <c r="M23" s="7">
        <v>25298420</v>
      </c>
      <c r="N23" s="96">
        <v>0</v>
      </c>
      <c r="O23" s="96">
        <v>0</v>
      </c>
      <c r="P23" s="7">
        <v>10000</v>
      </c>
      <c r="Q23" s="7">
        <v>12004309</v>
      </c>
      <c r="R23" s="7">
        <v>1026</v>
      </c>
      <c r="S23" s="7">
        <v>2612066</v>
      </c>
      <c r="T23" s="7">
        <v>10876</v>
      </c>
      <c r="U23" s="7">
        <v>7506664</v>
      </c>
    </row>
    <row r="24" spans="1:21" ht="65.099999999999994" customHeight="1" x14ac:dyDescent="0.3">
      <c r="A24" s="5">
        <v>1993</v>
      </c>
      <c r="B24" s="7">
        <v>311403</v>
      </c>
      <c r="C24" s="7">
        <v>282215402</v>
      </c>
      <c r="D24" s="7">
        <v>193590</v>
      </c>
      <c r="E24" s="7">
        <v>114065263</v>
      </c>
      <c r="F24" s="7">
        <v>97377</v>
      </c>
      <c r="G24" s="7">
        <v>144259394</v>
      </c>
      <c r="H24" s="7">
        <v>6051</v>
      </c>
      <c r="I24" s="7">
        <v>12455276</v>
      </c>
      <c r="J24" s="7">
        <v>53563</v>
      </c>
      <c r="K24" s="7">
        <v>95401607</v>
      </c>
      <c r="L24" s="7">
        <v>36763</v>
      </c>
      <c r="M24" s="7">
        <v>36402511</v>
      </c>
      <c r="N24" s="96">
        <v>0</v>
      </c>
      <c r="O24" s="96">
        <v>0</v>
      </c>
      <c r="P24" s="7">
        <v>9513</v>
      </c>
      <c r="Q24" s="7">
        <v>13691251</v>
      </c>
      <c r="R24" s="7">
        <v>1039</v>
      </c>
      <c r="S24" s="7">
        <v>2520472</v>
      </c>
      <c r="T24" s="7">
        <v>9884</v>
      </c>
      <c r="U24" s="7">
        <v>7679022</v>
      </c>
    </row>
    <row r="25" spans="1:21" ht="65.099999999999994" customHeight="1" x14ac:dyDescent="0.3">
      <c r="A25" s="5">
        <v>1994</v>
      </c>
      <c r="B25" s="7">
        <v>361502</v>
      </c>
      <c r="C25" s="7">
        <v>330430394</v>
      </c>
      <c r="D25" s="7">
        <v>227861</v>
      </c>
      <c r="E25" s="7">
        <v>121777441</v>
      </c>
      <c r="F25" s="7">
        <v>105049</v>
      </c>
      <c r="G25" s="7">
        <v>174192531</v>
      </c>
      <c r="H25" s="7">
        <v>4937</v>
      </c>
      <c r="I25" s="7">
        <v>12088731</v>
      </c>
      <c r="J25" s="7">
        <v>53379</v>
      </c>
      <c r="K25" s="7">
        <v>95438752</v>
      </c>
      <c r="L25" s="7">
        <v>46733</v>
      </c>
      <c r="M25" s="7">
        <v>66665048</v>
      </c>
      <c r="N25" s="96">
        <v>0</v>
      </c>
      <c r="O25" s="96">
        <v>0</v>
      </c>
      <c r="P25" s="7">
        <v>6618</v>
      </c>
      <c r="Q25" s="7">
        <v>8035982</v>
      </c>
      <c r="R25" s="8">
        <v>743</v>
      </c>
      <c r="S25" s="7">
        <v>2212958</v>
      </c>
      <c r="T25" s="7">
        <v>21231</v>
      </c>
      <c r="U25" s="7">
        <v>24211482</v>
      </c>
    </row>
    <row r="26" spans="1:21" ht="65.099999999999994" customHeight="1" x14ac:dyDescent="0.3">
      <c r="A26" s="5">
        <v>1995</v>
      </c>
      <c r="B26" s="7">
        <v>330263</v>
      </c>
      <c r="C26" s="7">
        <v>381356509</v>
      </c>
      <c r="D26" s="7">
        <v>174058</v>
      </c>
      <c r="E26" s="7">
        <v>128536601</v>
      </c>
      <c r="F26" s="7">
        <v>131992</v>
      </c>
      <c r="G26" s="7">
        <v>218797710</v>
      </c>
      <c r="H26" s="7">
        <v>6198</v>
      </c>
      <c r="I26" s="7">
        <v>15783236</v>
      </c>
      <c r="J26" s="7">
        <v>58574</v>
      </c>
      <c r="K26" s="7">
        <v>109035802</v>
      </c>
      <c r="L26" s="7">
        <v>67220</v>
      </c>
      <c r="M26" s="7">
        <v>93978672</v>
      </c>
      <c r="N26" s="8">
        <v>160</v>
      </c>
      <c r="O26" s="7">
        <v>394937</v>
      </c>
      <c r="P26" s="7">
        <v>4123</v>
      </c>
      <c r="Q26" s="7">
        <v>5240643</v>
      </c>
      <c r="R26" s="8">
        <v>325</v>
      </c>
      <c r="S26" s="7">
        <v>1682125</v>
      </c>
      <c r="T26" s="7">
        <v>19605</v>
      </c>
      <c r="U26" s="7">
        <v>26704493</v>
      </c>
    </row>
    <row r="27" spans="1:21" ht="65.099999999999994" customHeight="1" x14ac:dyDescent="0.3">
      <c r="A27" s="5">
        <v>1996</v>
      </c>
      <c r="B27" s="7">
        <v>499242</v>
      </c>
      <c r="C27" s="7">
        <v>381031631</v>
      </c>
      <c r="D27" s="7">
        <v>337841</v>
      </c>
      <c r="E27" s="7">
        <v>135093617</v>
      </c>
      <c r="F27" s="7">
        <v>139759</v>
      </c>
      <c r="G27" s="7">
        <v>218667029</v>
      </c>
      <c r="H27" s="7">
        <v>8807</v>
      </c>
      <c r="I27" s="7">
        <v>18789143</v>
      </c>
      <c r="J27" s="7">
        <v>48481</v>
      </c>
      <c r="K27" s="7">
        <v>99774634</v>
      </c>
      <c r="L27" s="7">
        <v>82471</v>
      </c>
      <c r="M27" s="7">
        <v>100103252</v>
      </c>
      <c r="N27" s="8">
        <v>406</v>
      </c>
      <c r="O27" s="7">
        <v>875967</v>
      </c>
      <c r="P27" s="7">
        <v>2005</v>
      </c>
      <c r="Q27" s="7">
        <v>3747295</v>
      </c>
      <c r="R27" s="8">
        <v>441</v>
      </c>
      <c r="S27" s="7">
        <v>1476572</v>
      </c>
      <c r="T27" s="7">
        <v>18790</v>
      </c>
      <c r="U27" s="7">
        <v>21171151</v>
      </c>
    </row>
    <row r="28" spans="1:21" ht="65.099999999999994" customHeight="1" x14ac:dyDescent="0.3">
      <c r="A28" s="5">
        <v>1997</v>
      </c>
      <c r="B28" s="3">
        <v>311358</v>
      </c>
      <c r="C28" s="3">
        <v>320141470</v>
      </c>
      <c r="D28" s="3">
        <v>147674</v>
      </c>
      <c r="E28" s="3">
        <v>107790301</v>
      </c>
      <c r="F28" s="3">
        <v>149886</v>
      </c>
      <c r="G28" s="3">
        <v>193771994</v>
      </c>
      <c r="H28" s="3">
        <v>6246</v>
      </c>
      <c r="I28" s="3">
        <v>16710526</v>
      </c>
      <c r="J28" s="3">
        <v>52265</v>
      </c>
      <c r="K28" s="3">
        <v>95124358</v>
      </c>
      <c r="L28" s="7">
        <v>91375</v>
      </c>
      <c r="M28" s="7">
        <v>81937110</v>
      </c>
      <c r="N28" s="8">
        <v>366</v>
      </c>
      <c r="O28" s="7">
        <v>953480</v>
      </c>
      <c r="P28" s="7">
        <v>1292</v>
      </c>
      <c r="Q28" s="7">
        <v>1639827</v>
      </c>
      <c r="R28" s="8">
        <v>185</v>
      </c>
      <c r="S28" s="7">
        <v>1098023</v>
      </c>
      <c r="T28" s="7">
        <v>11955</v>
      </c>
      <c r="U28" s="7">
        <v>14887845</v>
      </c>
    </row>
    <row r="29" spans="1:21" ht="65.099999999999994" customHeight="1" x14ac:dyDescent="0.3">
      <c r="A29" s="6">
        <v>1998</v>
      </c>
      <c r="B29" s="4">
        <v>313894</v>
      </c>
      <c r="C29" s="4">
        <v>373824198</v>
      </c>
      <c r="D29" s="4">
        <v>172667</v>
      </c>
      <c r="E29" s="4">
        <v>172363964</v>
      </c>
      <c r="F29" s="4">
        <v>132644</v>
      </c>
      <c r="G29" s="4">
        <v>187147717</v>
      </c>
      <c r="H29" s="4">
        <v>7945</v>
      </c>
      <c r="I29" s="4">
        <v>18386309</v>
      </c>
      <c r="J29" s="4">
        <v>57507</v>
      </c>
      <c r="K29" s="4">
        <v>86478461</v>
      </c>
      <c r="L29" s="4">
        <v>67192</v>
      </c>
      <c r="M29" s="4">
        <v>82282947</v>
      </c>
      <c r="N29" s="128">
        <v>0</v>
      </c>
      <c r="O29" s="128">
        <v>0</v>
      </c>
      <c r="P29" s="4">
        <v>1251</v>
      </c>
      <c r="Q29" s="4">
        <v>1817967</v>
      </c>
      <c r="R29" s="4">
        <v>177</v>
      </c>
      <c r="S29" s="4">
        <v>633702</v>
      </c>
      <c r="T29" s="4">
        <v>7155</v>
      </c>
      <c r="U29" s="4">
        <v>11860848</v>
      </c>
    </row>
    <row r="30" spans="1:21" ht="165.75" customHeight="1" x14ac:dyDescent="0.3">
      <c r="A30" s="268" t="s">
        <v>13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9" t="s">
        <v>14</v>
      </c>
      <c r="M30" s="269"/>
      <c r="N30" s="269"/>
      <c r="O30" s="269"/>
      <c r="P30" s="269"/>
      <c r="Q30" s="269"/>
      <c r="R30" s="269"/>
      <c r="S30" s="269"/>
      <c r="T30" s="269"/>
      <c r="U30" s="269"/>
    </row>
    <row r="31" spans="1:21" ht="39.950000000000003" customHeight="1" x14ac:dyDescent="0.3">
      <c r="A31" s="260" t="s">
        <v>73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</row>
    <row r="32" spans="1:21" ht="65.099999999999994" customHeight="1" x14ac:dyDescent="0.3">
      <c r="A32" s="265" t="s">
        <v>18</v>
      </c>
      <c r="B32" s="259" t="s">
        <v>0</v>
      </c>
      <c r="C32" s="259"/>
      <c r="D32" s="259" t="s">
        <v>1</v>
      </c>
      <c r="E32" s="259"/>
      <c r="F32" s="262" t="s">
        <v>8</v>
      </c>
      <c r="G32" s="263"/>
      <c r="H32" s="263"/>
      <c r="I32" s="263"/>
      <c r="J32" s="263"/>
      <c r="K32" s="263"/>
      <c r="L32" s="263"/>
      <c r="M32" s="264"/>
      <c r="N32" s="261" t="s">
        <v>9</v>
      </c>
      <c r="O32" s="261"/>
      <c r="P32" s="261" t="s">
        <v>10</v>
      </c>
      <c r="Q32" s="261"/>
      <c r="R32" s="261" t="s">
        <v>11</v>
      </c>
      <c r="S32" s="261"/>
      <c r="T32" s="261" t="s">
        <v>12</v>
      </c>
      <c r="U32" s="261"/>
    </row>
    <row r="33" spans="1:24" ht="65.099999999999994" customHeight="1" x14ac:dyDescent="0.3">
      <c r="A33" s="266"/>
      <c r="B33" s="259"/>
      <c r="C33" s="259"/>
      <c r="D33" s="259"/>
      <c r="E33" s="259"/>
      <c r="F33" s="259" t="s">
        <v>2</v>
      </c>
      <c r="G33" s="259"/>
      <c r="H33" s="259" t="s">
        <v>3</v>
      </c>
      <c r="I33" s="259"/>
      <c r="J33" s="259" t="s">
        <v>4</v>
      </c>
      <c r="K33" s="259"/>
      <c r="L33" s="259" t="s">
        <v>7</v>
      </c>
      <c r="M33" s="259"/>
      <c r="N33" s="261"/>
      <c r="O33" s="261"/>
      <c r="P33" s="261"/>
      <c r="Q33" s="261"/>
      <c r="R33" s="261"/>
      <c r="S33" s="261"/>
      <c r="T33" s="261"/>
      <c r="U33" s="261"/>
    </row>
    <row r="34" spans="1:24" ht="65.099999999999994" customHeight="1" x14ac:dyDescent="0.3">
      <c r="A34" s="267"/>
      <c r="B34" s="43" t="s">
        <v>5</v>
      </c>
      <c r="C34" s="43" t="s">
        <v>6</v>
      </c>
      <c r="D34" s="43" t="s">
        <v>15</v>
      </c>
      <c r="E34" s="43" t="s">
        <v>6</v>
      </c>
      <c r="F34" s="43" t="s">
        <v>15</v>
      </c>
      <c r="G34" s="43" t="s">
        <v>6</v>
      </c>
      <c r="H34" s="43" t="s">
        <v>15</v>
      </c>
      <c r="I34" s="43" t="s">
        <v>6</v>
      </c>
      <c r="J34" s="43" t="s">
        <v>15</v>
      </c>
      <c r="K34" s="43" t="s">
        <v>6</v>
      </c>
      <c r="L34" s="43" t="s">
        <v>5</v>
      </c>
      <c r="M34" s="43" t="s">
        <v>6</v>
      </c>
      <c r="N34" s="43" t="s">
        <v>15</v>
      </c>
      <c r="O34" s="43" t="s">
        <v>6</v>
      </c>
      <c r="P34" s="43" t="s">
        <v>15</v>
      </c>
      <c r="Q34" s="43" t="s">
        <v>6</v>
      </c>
      <c r="R34" s="43" t="s">
        <v>15</v>
      </c>
      <c r="S34" s="43" t="s">
        <v>6</v>
      </c>
      <c r="T34" s="43" t="s">
        <v>15</v>
      </c>
      <c r="U34" s="43" t="s">
        <v>6</v>
      </c>
    </row>
    <row r="35" spans="1:24" ht="65.099999999999994" customHeight="1" x14ac:dyDescent="0.3">
      <c r="A35" s="5">
        <v>1999</v>
      </c>
      <c r="B35" s="3">
        <v>332277</v>
      </c>
      <c r="C35" s="3">
        <v>329954243</v>
      </c>
      <c r="D35" s="3">
        <v>182672</v>
      </c>
      <c r="E35" s="3">
        <v>149515503</v>
      </c>
      <c r="F35" s="3">
        <v>140174</v>
      </c>
      <c r="G35" s="3">
        <v>164772546</v>
      </c>
      <c r="H35" s="3">
        <v>5064</v>
      </c>
      <c r="I35" s="3">
        <v>12751469</v>
      </c>
      <c r="J35" s="3">
        <v>51652</v>
      </c>
      <c r="K35" s="3">
        <v>68094729</v>
      </c>
      <c r="L35" s="3">
        <v>83458</v>
      </c>
      <c r="M35" s="3">
        <v>83926348</v>
      </c>
      <c r="N35" s="3">
        <v>633</v>
      </c>
      <c r="O35" s="3">
        <v>1906466</v>
      </c>
      <c r="P35" s="3">
        <v>478</v>
      </c>
      <c r="Q35" s="3">
        <v>523615</v>
      </c>
      <c r="R35" s="3">
        <v>115</v>
      </c>
      <c r="S35" s="3">
        <v>379058</v>
      </c>
      <c r="T35" s="3">
        <v>8205</v>
      </c>
      <c r="U35" s="3">
        <v>12857055</v>
      </c>
      <c r="X35" s="229"/>
    </row>
    <row r="36" spans="1:24" ht="65.099999999999994" customHeight="1" x14ac:dyDescent="0.3">
      <c r="A36" s="5">
        <v>2000</v>
      </c>
      <c r="B36" s="3">
        <v>282682</v>
      </c>
      <c r="C36" s="3">
        <v>311764259</v>
      </c>
      <c r="D36" s="3">
        <v>146248</v>
      </c>
      <c r="E36" s="3">
        <v>155691075</v>
      </c>
      <c r="F36" s="3">
        <v>127476</v>
      </c>
      <c r="G36" s="3">
        <v>143230103</v>
      </c>
      <c r="H36" s="3">
        <v>4731</v>
      </c>
      <c r="I36" s="3">
        <v>13852852</v>
      </c>
      <c r="J36" s="3">
        <v>45679</v>
      </c>
      <c r="K36" s="3">
        <v>59060744</v>
      </c>
      <c r="L36" s="3">
        <v>77066</v>
      </c>
      <c r="M36" s="3">
        <v>70316507</v>
      </c>
      <c r="N36" s="3">
        <v>1277</v>
      </c>
      <c r="O36" s="3">
        <v>3962373</v>
      </c>
      <c r="P36" s="3">
        <v>384</v>
      </c>
      <c r="Q36" s="3">
        <v>604488</v>
      </c>
      <c r="R36" s="96">
        <v>0</v>
      </c>
      <c r="S36" s="96">
        <v>0</v>
      </c>
      <c r="T36" s="3">
        <v>7297</v>
      </c>
      <c r="U36" s="3">
        <v>8276220</v>
      </c>
    </row>
    <row r="37" spans="1:24" ht="65.099999999999994" customHeight="1" x14ac:dyDescent="0.3">
      <c r="A37" s="5">
        <v>2001</v>
      </c>
      <c r="B37" s="3">
        <v>301280</v>
      </c>
      <c r="C37" s="3">
        <v>302399406</v>
      </c>
      <c r="D37" s="3">
        <v>181005</v>
      </c>
      <c r="E37" s="3">
        <v>172728887</v>
      </c>
      <c r="F37" s="3">
        <v>114493</v>
      </c>
      <c r="G37" s="3">
        <v>119997809</v>
      </c>
      <c r="H37" s="3">
        <v>3723</v>
      </c>
      <c r="I37" s="3">
        <v>12405864</v>
      </c>
      <c r="J37" s="3">
        <v>39020</v>
      </c>
      <c r="K37" s="3">
        <v>45342627</v>
      </c>
      <c r="L37" s="3">
        <v>71750</v>
      </c>
      <c r="M37" s="3">
        <v>62249318</v>
      </c>
      <c r="N37" s="3">
        <v>1019</v>
      </c>
      <c r="O37" s="3">
        <v>4260134</v>
      </c>
      <c r="P37" s="3">
        <v>320</v>
      </c>
      <c r="Q37" s="3">
        <v>548036</v>
      </c>
      <c r="R37" s="96">
        <v>0</v>
      </c>
      <c r="S37" s="96">
        <v>0</v>
      </c>
      <c r="T37" s="3">
        <v>4443</v>
      </c>
      <c r="U37" s="3">
        <v>4864540</v>
      </c>
    </row>
    <row r="38" spans="1:24" ht="65.099999999999994" customHeight="1" x14ac:dyDescent="0.3">
      <c r="A38" s="5">
        <v>2002</v>
      </c>
      <c r="B38" s="3">
        <v>258253</v>
      </c>
      <c r="C38" s="3">
        <v>300929816</v>
      </c>
      <c r="D38" s="3">
        <v>152622</v>
      </c>
      <c r="E38" s="3">
        <v>177595103</v>
      </c>
      <c r="F38" s="3">
        <v>99231</v>
      </c>
      <c r="G38" s="3">
        <v>109574988</v>
      </c>
      <c r="H38" s="3">
        <v>2358</v>
      </c>
      <c r="I38" s="3">
        <v>7679388</v>
      </c>
      <c r="J38" s="3">
        <v>38375</v>
      </c>
      <c r="K38" s="3">
        <v>46224358</v>
      </c>
      <c r="L38" s="3">
        <v>58498</v>
      </c>
      <c r="M38" s="3">
        <v>55671242</v>
      </c>
      <c r="N38" s="3">
        <v>1618</v>
      </c>
      <c r="O38" s="3">
        <v>6393443</v>
      </c>
      <c r="P38" s="3">
        <v>138</v>
      </c>
      <c r="Q38" s="3">
        <v>219501</v>
      </c>
      <c r="R38" s="96">
        <v>0</v>
      </c>
      <c r="S38" s="96">
        <v>0</v>
      </c>
      <c r="T38" s="3">
        <v>4644</v>
      </c>
      <c r="U38" s="3">
        <v>7146781</v>
      </c>
    </row>
    <row r="39" spans="1:24" ht="65.099999999999994" customHeight="1" x14ac:dyDescent="0.3">
      <c r="A39" s="5">
        <v>2003</v>
      </c>
      <c r="B39" s="3">
        <v>233119</v>
      </c>
      <c r="C39" s="3">
        <v>278427967</v>
      </c>
      <c r="D39" s="3">
        <v>147365</v>
      </c>
      <c r="E39" s="3">
        <v>170588212</v>
      </c>
      <c r="F39" s="3">
        <v>77745</v>
      </c>
      <c r="G39" s="3">
        <v>91762813</v>
      </c>
      <c r="H39" s="3">
        <v>3197</v>
      </c>
      <c r="I39" s="3">
        <v>9046395</v>
      </c>
      <c r="J39" s="3">
        <v>31565</v>
      </c>
      <c r="K39" s="3">
        <v>36701105</v>
      </c>
      <c r="L39" s="3">
        <v>42983</v>
      </c>
      <c r="M39" s="3">
        <v>46015313</v>
      </c>
      <c r="N39" s="3">
        <v>1791</v>
      </c>
      <c r="O39" s="3">
        <v>6207461</v>
      </c>
      <c r="P39" s="3">
        <v>146</v>
      </c>
      <c r="Q39" s="3">
        <v>236867</v>
      </c>
      <c r="R39" s="96">
        <v>0</v>
      </c>
      <c r="S39" s="96">
        <v>0</v>
      </c>
      <c r="T39" s="3">
        <v>6072</v>
      </c>
      <c r="U39" s="3">
        <v>9632614</v>
      </c>
    </row>
    <row r="40" spans="1:24" ht="65.099999999999994" customHeight="1" x14ac:dyDescent="0.3">
      <c r="A40" s="5">
        <v>2004</v>
      </c>
      <c r="B40" s="3">
        <v>246896</v>
      </c>
      <c r="C40" s="3">
        <v>342262321</v>
      </c>
      <c r="D40" s="3">
        <v>177955</v>
      </c>
      <c r="E40" s="3">
        <v>227700283</v>
      </c>
      <c r="F40" s="3">
        <v>55605</v>
      </c>
      <c r="G40" s="3">
        <v>90675046</v>
      </c>
      <c r="H40" s="3">
        <v>3315</v>
      </c>
      <c r="I40" s="3">
        <v>8837913</v>
      </c>
      <c r="J40" s="3">
        <v>27787</v>
      </c>
      <c r="K40" s="3">
        <v>40250963</v>
      </c>
      <c r="L40" s="3">
        <v>24503</v>
      </c>
      <c r="M40" s="3">
        <v>41586170</v>
      </c>
      <c r="N40" s="3">
        <v>2379</v>
      </c>
      <c r="O40" s="3">
        <v>7769414</v>
      </c>
      <c r="P40" s="3">
        <v>58</v>
      </c>
      <c r="Q40" s="3">
        <v>112284</v>
      </c>
      <c r="R40" s="96">
        <v>0</v>
      </c>
      <c r="S40" s="96">
        <v>0</v>
      </c>
      <c r="T40" s="3">
        <v>10899</v>
      </c>
      <c r="U40" s="3">
        <v>16005294</v>
      </c>
    </row>
    <row r="41" spans="1:24" ht="65.099999999999994" customHeight="1" x14ac:dyDescent="0.3">
      <c r="A41" s="5">
        <v>2005</v>
      </c>
      <c r="B41" s="3">
        <v>209804</v>
      </c>
      <c r="C41" s="3">
        <v>276712943</v>
      </c>
      <c r="D41" s="3">
        <v>144776</v>
      </c>
      <c r="E41" s="3">
        <v>171828106</v>
      </c>
      <c r="F41" s="3">
        <v>54176</v>
      </c>
      <c r="G41" s="3">
        <v>83052207</v>
      </c>
      <c r="H41" s="3">
        <v>4509</v>
      </c>
      <c r="I41" s="3">
        <v>13007191</v>
      </c>
      <c r="J41" s="3">
        <v>30717</v>
      </c>
      <c r="K41" s="3">
        <v>41756060</v>
      </c>
      <c r="L41" s="3">
        <v>18950</v>
      </c>
      <c r="M41" s="3">
        <v>28288956</v>
      </c>
      <c r="N41" s="3">
        <v>2383</v>
      </c>
      <c r="O41" s="3">
        <v>8457808</v>
      </c>
      <c r="P41" s="3">
        <v>445</v>
      </c>
      <c r="Q41" s="3">
        <v>637031</v>
      </c>
      <c r="R41" s="96">
        <v>0</v>
      </c>
      <c r="S41" s="96">
        <v>0</v>
      </c>
      <c r="T41" s="3">
        <v>8024</v>
      </c>
      <c r="U41" s="3">
        <v>12737791</v>
      </c>
    </row>
    <row r="42" spans="1:24" ht="65.099999999999994" customHeight="1" x14ac:dyDescent="0.3">
      <c r="A42" s="5">
        <v>2006</v>
      </c>
      <c r="B42" s="3">
        <v>194872</v>
      </c>
      <c r="C42" s="3">
        <v>259144340</v>
      </c>
      <c r="D42" s="3">
        <v>121905</v>
      </c>
      <c r="E42" s="3">
        <v>155600709</v>
      </c>
      <c r="F42" s="3">
        <v>62363</v>
      </c>
      <c r="G42" s="3">
        <v>81421258</v>
      </c>
      <c r="H42" s="3">
        <v>5116</v>
      </c>
      <c r="I42" s="3">
        <v>13608847</v>
      </c>
      <c r="J42" s="3">
        <v>38126</v>
      </c>
      <c r="K42" s="3">
        <v>45794320</v>
      </c>
      <c r="L42" s="3">
        <v>19121</v>
      </c>
      <c r="M42" s="3">
        <v>22018091</v>
      </c>
      <c r="N42" s="3">
        <v>2382</v>
      </c>
      <c r="O42" s="3">
        <v>7254117</v>
      </c>
      <c r="P42" s="3">
        <v>1133</v>
      </c>
      <c r="Q42" s="3">
        <v>1623392</v>
      </c>
      <c r="R42" s="96">
        <v>0</v>
      </c>
      <c r="S42" s="96">
        <v>0</v>
      </c>
      <c r="T42" s="3">
        <v>7089</v>
      </c>
      <c r="U42" s="3">
        <v>13244864</v>
      </c>
    </row>
    <row r="43" spans="1:24" ht="65.099999999999994" customHeight="1" x14ac:dyDescent="0.3">
      <c r="A43" s="5">
        <v>2007</v>
      </c>
      <c r="B43" s="3">
        <v>228000</v>
      </c>
      <c r="C43" s="3">
        <v>282856968</v>
      </c>
      <c r="D43" s="3">
        <v>153161</v>
      </c>
      <c r="E43" s="3">
        <v>179277125</v>
      </c>
      <c r="F43" s="3">
        <v>59628</v>
      </c>
      <c r="G43" s="3">
        <v>79428417</v>
      </c>
      <c r="H43" s="3">
        <v>4529</v>
      </c>
      <c r="I43" s="3">
        <v>13283817</v>
      </c>
      <c r="J43" s="3">
        <v>30658</v>
      </c>
      <c r="K43" s="3">
        <v>41587842</v>
      </c>
      <c r="L43" s="3">
        <v>24441</v>
      </c>
      <c r="M43" s="3">
        <v>24556758</v>
      </c>
      <c r="N43" s="3">
        <v>3614</v>
      </c>
      <c r="O43" s="3">
        <v>10481601</v>
      </c>
      <c r="P43" s="3">
        <v>1264</v>
      </c>
      <c r="Q43" s="3">
        <v>1559429</v>
      </c>
      <c r="R43" s="96">
        <v>0</v>
      </c>
      <c r="S43" s="96">
        <v>0</v>
      </c>
      <c r="T43" s="3">
        <v>10333</v>
      </c>
      <c r="U43" s="3">
        <v>12110396</v>
      </c>
    </row>
    <row r="44" spans="1:24" ht="65.099999999999994" customHeight="1" x14ac:dyDescent="0.3">
      <c r="A44" s="5">
        <v>2008</v>
      </c>
      <c r="B44" s="3">
        <v>254141</v>
      </c>
      <c r="C44" s="3">
        <v>337731136</v>
      </c>
      <c r="D44" s="3">
        <v>189959</v>
      </c>
      <c r="E44" s="3">
        <v>218084006</v>
      </c>
      <c r="F44" s="3">
        <v>43591</v>
      </c>
      <c r="G44" s="3">
        <v>83292181</v>
      </c>
      <c r="H44" s="3">
        <v>5601</v>
      </c>
      <c r="I44" s="3">
        <v>16588868</v>
      </c>
      <c r="J44" s="3">
        <v>21153</v>
      </c>
      <c r="K44" s="3">
        <v>41058647</v>
      </c>
      <c r="L44" s="3">
        <v>16837</v>
      </c>
      <c r="M44" s="3">
        <v>25644666</v>
      </c>
      <c r="N44" s="3">
        <v>3824</v>
      </c>
      <c r="O44" s="3">
        <v>11899744</v>
      </c>
      <c r="P44" s="3">
        <v>2205</v>
      </c>
      <c r="Q44" s="3">
        <v>5416835</v>
      </c>
      <c r="R44" s="96">
        <v>0</v>
      </c>
      <c r="S44" s="96">
        <v>0</v>
      </c>
      <c r="T44" s="3">
        <v>14562</v>
      </c>
      <c r="U44" s="3">
        <v>19038370</v>
      </c>
    </row>
    <row r="45" spans="1:24" ht="65.099999999999994" customHeight="1" x14ac:dyDescent="0.3">
      <c r="A45" s="5">
        <v>2009</v>
      </c>
      <c r="B45" s="3">
        <v>263325</v>
      </c>
      <c r="C45" s="3">
        <v>437419229</v>
      </c>
      <c r="D45" s="3">
        <v>198333</v>
      </c>
      <c r="E45" s="3">
        <v>295620803</v>
      </c>
      <c r="F45" s="3">
        <v>53170</v>
      </c>
      <c r="G45" s="3">
        <v>118629234</v>
      </c>
      <c r="H45" s="3">
        <v>5564</v>
      </c>
      <c r="I45" s="3">
        <v>21182700</v>
      </c>
      <c r="J45" s="3">
        <v>24193</v>
      </c>
      <c r="K45" s="3">
        <v>55563805</v>
      </c>
      <c r="L45" s="3">
        <v>23413</v>
      </c>
      <c r="M45" s="3">
        <v>41882729</v>
      </c>
      <c r="N45" s="3">
        <v>2005</v>
      </c>
      <c r="O45" s="3">
        <v>8134121</v>
      </c>
      <c r="P45" s="3">
        <v>532</v>
      </c>
      <c r="Q45" s="3">
        <v>1797510</v>
      </c>
      <c r="R45" s="96">
        <v>0</v>
      </c>
      <c r="S45" s="96">
        <v>0</v>
      </c>
      <c r="T45" s="3">
        <v>9285</v>
      </c>
      <c r="U45" s="3">
        <v>13237562</v>
      </c>
    </row>
    <row r="46" spans="1:24" ht="65.099999999999994" customHeight="1" x14ac:dyDescent="0.3">
      <c r="A46" s="5">
        <v>2010</v>
      </c>
      <c r="B46" s="3">
        <v>196607</v>
      </c>
      <c r="C46" s="3">
        <v>380744112</v>
      </c>
      <c r="D46" s="3">
        <v>149333</v>
      </c>
      <c r="E46" s="3">
        <v>255928052</v>
      </c>
      <c r="F46" s="3">
        <v>38046</v>
      </c>
      <c r="G46" s="3">
        <v>98827918</v>
      </c>
      <c r="H46" s="3">
        <v>4410</v>
      </c>
      <c r="I46" s="3">
        <v>17477613</v>
      </c>
      <c r="J46" s="3">
        <v>22459</v>
      </c>
      <c r="K46" s="3">
        <v>57339163</v>
      </c>
      <c r="L46" s="3">
        <v>11177</v>
      </c>
      <c r="M46" s="3">
        <v>24011142</v>
      </c>
      <c r="N46" s="3">
        <v>3328</v>
      </c>
      <c r="O46" s="3">
        <v>13378457</v>
      </c>
      <c r="P46" s="3">
        <v>138</v>
      </c>
      <c r="Q46" s="3">
        <v>371072</v>
      </c>
      <c r="R46" s="96">
        <v>0</v>
      </c>
      <c r="S46" s="96">
        <v>0</v>
      </c>
      <c r="T46" s="3">
        <v>5762</v>
      </c>
      <c r="U46" s="3">
        <v>12238613</v>
      </c>
    </row>
    <row r="47" spans="1:24" ht="65.099999999999994" customHeight="1" x14ac:dyDescent="0.3">
      <c r="A47" s="5">
        <v>2011</v>
      </c>
      <c r="B47" s="3">
        <v>221967</v>
      </c>
      <c r="C47" s="3">
        <v>472286056</v>
      </c>
      <c r="D47" s="3">
        <v>182520</v>
      </c>
      <c r="E47" s="3">
        <v>353591004</v>
      </c>
      <c r="F47" s="3">
        <v>33606</v>
      </c>
      <c r="G47" s="3">
        <v>95266240</v>
      </c>
      <c r="H47" s="3">
        <v>4245</v>
      </c>
      <c r="I47" s="3">
        <v>19825799</v>
      </c>
      <c r="J47" s="3">
        <v>22161</v>
      </c>
      <c r="K47" s="3">
        <v>54604270</v>
      </c>
      <c r="L47" s="3">
        <v>7200</v>
      </c>
      <c r="M47" s="3">
        <v>20836171</v>
      </c>
      <c r="N47" s="3">
        <v>3213</v>
      </c>
      <c r="O47" s="3">
        <v>15143990</v>
      </c>
      <c r="P47" s="3">
        <v>86</v>
      </c>
      <c r="Q47" s="3">
        <v>236977</v>
      </c>
      <c r="R47" s="96">
        <v>0</v>
      </c>
      <c r="S47" s="96">
        <v>0</v>
      </c>
      <c r="T47" s="3">
        <v>2542</v>
      </c>
      <c r="U47" s="3">
        <v>8047845</v>
      </c>
    </row>
    <row r="48" spans="1:24" ht="65.099999999999994" customHeight="1" x14ac:dyDescent="0.3">
      <c r="A48" s="5">
        <v>2012</v>
      </c>
      <c r="B48" s="3">
        <v>199933</v>
      </c>
      <c r="C48" s="3">
        <v>437516917</v>
      </c>
      <c r="D48" s="3">
        <v>159688</v>
      </c>
      <c r="E48" s="3">
        <v>316496887</v>
      </c>
      <c r="F48" s="3">
        <v>32248</v>
      </c>
      <c r="G48" s="3">
        <v>92636231</v>
      </c>
      <c r="H48" s="3">
        <v>4000</v>
      </c>
      <c r="I48" s="3">
        <v>19588639</v>
      </c>
      <c r="J48" s="3">
        <v>17435</v>
      </c>
      <c r="K48" s="3">
        <v>48580759</v>
      </c>
      <c r="L48" s="3">
        <v>10813</v>
      </c>
      <c r="M48" s="3">
        <v>24466833</v>
      </c>
      <c r="N48" s="3">
        <v>3304</v>
      </c>
      <c r="O48" s="3">
        <v>15391923</v>
      </c>
      <c r="P48" s="3">
        <v>898</v>
      </c>
      <c r="Q48" s="3">
        <v>2934142</v>
      </c>
      <c r="R48" s="96">
        <v>0</v>
      </c>
      <c r="S48" s="96">
        <v>0</v>
      </c>
      <c r="T48" s="3">
        <v>3795</v>
      </c>
      <c r="U48" s="3">
        <v>10057734</v>
      </c>
    </row>
    <row r="49" spans="1:21" ht="65.099999999999994" customHeight="1" x14ac:dyDescent="0.3">
      <c r="A49" s="5">
        <v>2013</v>
      </c>
      <c r="B49" s="3">
        <v>186055</v>
      </c>
      <c r="C49" s="3">
        <v>347059711</v>
      </c>
      <c r="D49" s="3">
        <v>151532</v>
      </c>
      <c r="E49" s="3">
        <v>245110502</v>
      </c>
      <c r="F49" s="3">
        <v>26678</v>
      </c>
      <c r="G49" s="3">
        <v>74806900</v>
      </c>
      <c r="H49" s="3">
        <v>3979</v>
      </c>
      <c r="I49" s="3">
        <v>19284281</v>
      </c>
      <c r="J49" s="3">
        <v>15777</v>
      </c>
      <c r="K49" s="3">
        <v>41759803</v>
      </c>
      <c r="L49" s="3">
        <v>6922</v>
      </c>
      <c r="M49" s="3">
        <v>13762816</v>
      </c>
      <c r="N49" s="3">
        <v>3642</v>
      </c>
      <c r="O49" s="3">
        <v>16712999</v>
      </c>
      <c r="P49" s="3">
        <v>854</v>
      </c>
      <c r="Q49" s="3">
        <v>3439627</v>
      </c>
      <c r="R49" s="96">
        <v>0</v>
      </c>
      <c r="S49" s="96">
        <v>0</v>
      </c>
      <c r="T49" s="3">
        <v>3349</v>
      </c>
      <c r="U49" s="3">
        <v>6989683</v>
      </c>
    </row>
    <row r="50" spans="1:21" ht="65.099999999999994" customHeight="1" x14ac:dyDescent="0.3">
      <c r="A50" s="5">
        <v>2014</v>
      </c>
      <c r="B50" s="3">
        <v>169570</v>
      </c>
      <c r="C50" s="3">
        <v>321802342</v>
      </c>
      <c r="D50" s="3">
        <v>138182</v>
      </c>
      <c r="E50" s="3">
        <v>229994024</v>
      </c>
      <c r="F50" s="3">
        <v>26054</v>
      </c>
      <c r="G50" s="3">
        <v>70356565</v>
      </c>
      <c r="H50" s="3">
        <v>3545</v>
      </c>
      <c r="I50" s="3">
        <v>19051677</v>
      </c>
      <c r="J50" s="3">
        <v>15003</v>
      </c>
      <c r="K50" s="3">
        <v>36999035</v>
      </c>
      <c r="L50" s="3">
        <v>7506</v>
      </c>
      <c r="M50" s="3">
        <v>14305853</v>
      </c>
      <c r="N50" s="3">
        <v>2909</v>
      </c>
      <c r="O50" s="3">
        <v>14376504</v>
      </c>
      <c r="P50" s="3">
        <v>626</v>
      </c>
      <c r="Q50" s="3">
        <v>2542238</v>
      </c>
      <c r="R50" s="96">
        <v>0</v>
      </c>
      <c r="S50" s="96">
        <v>0</v>
      </c>
      <c r="T50" s="3">
        <v>1799</v>
      </c>
      <c r="U50" s="3">
        <v>4533011</v>
      </c>
    </row>
    <row r="51" spans="1:21" ht="65.099999999999994" customHeight="1" x14ac:dyDescent="0.3">
      <c r="A51" s="5">
        <v>2015</v>
      </c>
      <c r="B51" s="3">
        <v>190840</v>
      </c>
      <c r="C51" s="3">
        <v>322049122</v>
      </c>
      <c r="D51" s="3">
        <v>165279</v>
      </c>
      <c r="E51" s="3">
        <v>239601601</v>
      </c>
      <c r="F51" s="3">
        <v>20697</v>
      </c>
      <c r="G51" s="3">
        <v>59947843</v>
      </c>
      <c r="H51" s="3">
        <v>2663</v>
      </c>
      <c r="I51" s="3">
        <v>14363194</v>
      </c>
      <c r="J51" s="3">
        <v>11618</v>
      </c>
      <c r="K51" s="3">
        <v>32331909</v>
      </c>
      <c r="L51" s="3">
        <v>6416</v>
      </c>
      <c r="M51" s="3">
        <v>13252740</v>
      </c>
      <c r="N51" s="3">
        <v>3216</v>
      </c>
      <c r="O51" s="3">
        <v>17642728</v>
      </c>
      <c r="P51" s="3">
        <v>337</v>
      </c>
      <c r="Q51" s="3">
        <v>1600906</v>
      </c>
      <c r="R51" s="96">
        <v>0</v>
      </c>
      <c r="S51" s="96">
        <v>0</v>
      </c>
      <c r="T51" s="3">
        <v>1311</v>
      </c>
      <c r="U51" s="3">
        <v>3256044</v>
      </c>
    </row>
    <row r="52" spans="1:21" ht="65.099999999999994" customHeight="1" x14ac:dyDescent="0.3">
      <c r="A52" s="5">
        <v>2016</v>
      </c>
      <c r="B52" s="3">
        <v>183940</v>
      </c>
      <c r="C52" s="3">
        <v>301359981</v>
      </c>
      <c r="D52" s="3">
        <v>164677</v>
      </c>
      <c r="E52" s="3">
        <v>223284866</v>
      </c>
      <c r="F52" s="3">
        <v>14488</v>
      </c>
      <c r="G52" s="3">
        <v>53688478</v>
      </c>
      <c r="H52" s="3">
        <v>2967</v>
      </c>
      <c r="I52" s="3">
        <v>15630244</v>
      </c>
      <c r="J52" s="3">
        <v>9908</v>
      </c>
      <c r="K52" s="3">
        <v>33259772</v>
      </c>
      <c r="L52" s="3">
        <v>1613</v>
      </c>
      <c r="M52" s="3">
        <v>4798462</v>
      </c>
      <c r="N52" s="3">
        <v>3106</v>
      </c>
      <c r="O52" s="3">
        <v>19376669</v>
      </c>
      <c r="P52" s="3">
        <v>248</v>
      </c>
      <c r="Q52" s="3">
        <v>1105267</v>
      </c>
      <c r="R52" s="96">
        <v>0</v>
      </c>
      <c r="S52" s="96">
        <v>0</v>
      </c>
      <c r="T52" s="3">
        <v>1421</v>
      </c>
      <c r="U52" s="3">
        <v>3904701</v>
      </c>
    </row>
    <row r="53" spans="1:21" ht="65.099999999999994" customHeight="1" x14ac:dyDescent="0.3">
      <c r="A53" s="5">
        <v>2017</v>
      </c>
      <c r="B53" s="3">
        <v>138524</v>
      </c>
      <c r="C53" s="3">
        <v>268020763</v>
      </c>
      <c r="D53" s="3">
        <v>117316</v>
      </c>
      <c r="E53" s="3">
        <v>178022279</v>
      </c>
      <c r="F53" s="3">
        <v>15801</v>
      </c>
      <c r="G53" s="3">
        <v>62636991</v>
      </c>
      <c r="H53" s="3">
        <v>2593</v>
      </c>
      <c r="I53" s="3">
        <v>14810797</v>
      </c>
      <c r="J53" s="3">
        <v>11775</v>
      </c>
      <c r="K53" s="3">
        <v>42796494</v>
      </c>
      <c r="L53" s="3">
        <v>1433</v>
      </c>
      <c r="M53" s="3">
        <v>5029700</v>
      </c>
      <c r="N53" s="3">
        <v>2819</v>
      </c>
      <c r="O53" s="3">
        <v>18558767</v>
      </c>
      <c r="P53" s="3">
        <v>1386</v>
      </c>
      <c r="Q53" s="3">
        <v>5890219</v>
      </c>
      <c r="R53" s="96">
        <v>0</v>
      </c>
      <c r="S53" s="96">
        <v>0</v>
      </c>
      <c r="T53" s="3">
        <v>1202</v>
      </c>
      <c r="U53" s="3">
        <v>2912507</v>
      </c>
    </row>
    <row r="54" spans="1:21" ht="65.099999999999994" customHeight="1" x14ac:dyDescent="0.3">
      <c r="A54" s="5">
        <v>2018</v>
      </c>
      <c r="B54" s="3">
        <v>189595</v>
      </c>
      <c r="C54" s="3">
        <v>271909330</v>
      </c>
      <c r="D54" s="3">
        <v>171634</v>
      </c>
      <c r="E54" s="3">
        <v>191819069</v>
      </c>
      <c r="F54" s="3">
        <v>12951</v>
      </c>
      <c r="G54" s="3">
        <v>55023551</v>
      </c>
      <c r="H54" s="3">
        <v>2057</v>
      </c>
      <c r="I54" s="3">
        <v>11164246</v>
      </c>
      <c r="J54" s="3">
        <v>9519</v>
      </c>
      <c r="K54" s="3">
        <v>39022719</v>
      </c>
      <c r="L54" s="3">
        <v>1375</v>
      </c>
      <c r="M54" s="3">
        <v>4836586</v>
      </c>
      <c r="N54" s="3">
        <v>3254</v>
      </c>
      <c r="O54" s="3">
        <v>18720761</v>
      </c>
      <c r="P54" s="3">
        <v>867</v>
      </c>
      <c r="Q54" s="3">
        <v>3787288</v>
      </c>
      <c r="R54" s="96">
        <v>0</v>
      </c>
      <c r="S54" s="96">
        <v>0</v>
      </c>
      <c r="T54" s="3">
        <v>889</v>
      </c>
      <c r="U54" s="3">
        <v>2558661</v>
      </c>
    </row>
    <row r="55" spans="1:21" ht="65.099999999999994" customHeight="1" x14ac:dyDescent="0.3">
      <c r="A55" s="5">
        <v>2019</v>
      </c>
      <c r="B55" s="178">
        <f>D55+F55+N55+P55+R55+T55</f>
        <v>124328</v>
      </c>
      <c r="C55" s="3">
        <f>E55+G55+O55+Q55+S55+U55</f>
        <v>233469708</v>
      </c>
      <c r="D55" s="3">
        <v>105541</v>
      </c>
      <c r="E55" s="3">
        <v>153424988</v>
      </c>
      <c r="F55" s="3">
        <f>H55+J55+L55</f>
        <v>13639</v>
      </c>
      <c r="G55" s="3">
        <f>I55+K55+M55</f>
        <v>55247529</v>
      </c>
      <c r="H55" s="3">
        <v>2152</v>
      </c>
      <c r="I55" s="3">
        <v>10566839</v>
      </c>
      <c r="J55" s="3">
        <v>9711</v>
      </c>
      <c r="K55" s="3">
        <v>40269765</v>
      </c>
      <c r="L55" s="3">
        <v>1776</v>
      </c>
      <c r="M55" s="3">
        <v>4410925</v>
      </c>
      <c r="N55" s="3">
        <v>3734</v>
      </c>
      <c r="O55" s="3">
        <v>19499707</v>
      </c>
      <c r="P55" s="3">
        <v>531</v>
      </c>
      <c r="Q55" s="3">
        <v>2464101</v>
      </c>
      <c r="R55" s="96">
        <v>0</v>
      </c>
      <c r="S55" s="96">
        <v>0</v>
      </c>
      <c r="T55" s="3">
        <v>883</v>
      </c>
      <c r="U55" s="3">
        <v>2833383</v>
      </c>
    </row>
    <row r="56" spans="1:21" ht="65.099999999999994" customHeight="1" x14ac:dyDescent="0.3">
      <c r="A56" s="6">
        <v>2020</v>
      </c>
      <c r="B56" s="205">
        <f>D56+F56+N56+P56+R56+T56</f>
        <v>119700</v>
      </c>
      <c r="C56" s="4">
        <f>E56+G56+O56+Q56+S56+U56</f>
        <v>281175827</v>
      </c>
      <c r="D56" s="4">
        <v>93360</v>
      </c>
      <c r="E56" s="4">
        <v>173863834</v>
      </c>
      <c r="F56" s="4">
        <f>H56+J56+L56</f>
        <v>18182</v>
      </c>
      <c r="G56" s="205">
        <f>I56+K56+M56-1000</f>
        <v>73696186</v>
      </c>
      <c r="H56" s="205">
        <v>1907</v>
      </c>
      <c r="I56" s="205">
        <v>9368581</v>
      </c>
      <c r="J56" s="205">
        <v>13744</v>
      </c>
      <c r="K56" s="205">
        <v>56661553</v>
      </c>
      <c r="L56" s="205">
        <v>2531</v>
      </c>
      <c r="M56" s="205">
        <v>7667052</v>
      </c>
      <c r="N56" s="205">
        <v>3715</v>
      </c>
      <c r="O56" s="205">
        <v>20588524</v>
      </c>
      <c r="P56" s="205">
        <v>608</v>
      </c>
      <c r="Q56" s="205">
        <v>3073723</v>
      </c>
      <c r="R56" s="206">
        <v>0</v>
      </c>
      <c r="S56" s="206">
        <v>0</v>
      </c>
      <c r="T56" s="205">
        <v>3835</v>
      </c>
      <c r="U56" s="245">
        <f>9952561+999</f>
        <v>9953560</v>
      </c>
    </row>
  </sheetData>
  <mergeCells count="30">
    <mergeCell ref="A2:U2"/>
    <mergeCell ref="A1:K1"/>
    <mergeCell ref="L1:U1"/>
    <mergeCell ref="A3:A5"/>
    <mergeCell ref="A30:K30"/>
    <mergeCell ref="L30:U30"/>
    <mergeCell ref="F3:M3"/>
    <mergeCell ref="L4:M4"/>
    <mergeCell ref="P3:Q4"/>
    <mergeCell ref="N3:O4"/>
    <mergeCell ref="T3:U4"/>
    <mergeCell ref="R3:S4"/>
    <mergeCell ref="B3:C4"/>
    <mergeCell ref="D3:E4"/>
    <mergeCell ref="F4:G4"/>
    <mergeCell ref="H4:I4"/>
    <mergeCell ref="J4:K4"/>
    <mergeCell ref="A31:U31"/>
    <mergeCell ref="P32:Q33"/>
    <mergeCell ref="R32:S33"/>
    <mergeCell ref="T32:U33"/>
    <mergeCell ref="F33:G33"/>
    <mergeCell ref="H33:I33"/>
    <mergeCell ref="J33:K33"/>
    <mergeCell ref="L33:M33"/>
    <mergeCell ref="F32:M32"/>
    <mergeCell ref="A32:A34"/>
    <mergeCell ref="B32:C33"/>
    <mergeCell ref="D32:E33"/>
    <mergeCell ref="N32:O33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6" firstPageNumber="6" pageOrder="overThenDown" orientation="portrait" useFirstPageNumber="1" r:id="rId1"/>
  <headerFooter>
    <oddFooter>&amp;C&amp;30&amp;P</oddFooter>
  </headerFooter>
  <rowBreaks count="1" manualBreakCount="1">
    <brk id="29" max="20" man="1"/>
  </rowBreaks>
  <colBreaks count="1" manualBreakCount="1">
    <brk id="11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</sheetPr>
  <dimension ref="A1:AC17"/>
  <sheetViews>
    <sheetView view="pageBreakPreview" zoomScale="40" zoomScaleSheetLayoutView="4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H4" sqref="H4"/>
    </sheetView>
  </sheetViews>
  <sheetFormatPr defaultRowHeight="19.5" x14ac:dyDescent="0.3"/>
  <cols>
    <col min="1" max="1" width="17.5" style="1" customWidth="1"/>
    <col min="2" max="2" width="15.625" style="2" customWidth="1"/>
    <col min="3" max="3" width="22.625" style="2" customWidth="1"/>
    <col min="4" max="4" width="15.625" style="2" customWidth="1"/>
    <col min="5" max="5" width="22.625" style="2" customWidth="1"/>
    <col min="6" max="6" width="15.625" style="2" customWidth="1"/>
    <col min="7" max="7" width="22.625" style="2" customWidth="1"/>
    <col min="8" max="8" width="15.625" style="2" customWidth="1"/>
    <col min="9" max="9" width="22.625" style="2" customWidth="1"/>
    <col min="10" max="10" width="15.625" style="2" customWidth="1"/>
    <col min="11" max="11" width="22.625" style="2" customWidth="1"/>
    <col min="12" max="12" width="17" style="2" customWidth="1"/>
    <col min="13" max="13" width="25.5" style="2" customWidth="1"/>
    <col min="14" max="14" width="17" style="2" customWidth="1"/>
    <col min="15" max="15" width="25.5" style="2" customWidth="1"/>
    <col min="16" max="16" width="17" style="2" customWidth="1"/>
    <col min="17" max="17" width="25.5" style="2" customWidth="1"/>
    <col min="18" max="18" width="17" style="2" customWidth="1"/>
    <col min="19" max="19" width="25.5" style="2" customWidth="1"/>
    <col min="20" max="20" width="17" style="2" customWidth="1"/>
    <col min="21" max="21" width="25.5" style="2" customWidth="1"/>
    <col min="22" max="22" width="17" customWidth="1"/>
    <col min="23" max="28" width="20.625" customWidth="1"/>
    <col min="29" max="29" width="9" customWidth="1"/>
  </cols>
  <sheetData>
    <row r="1" spans="1:29" ht="165.75" customHeight="1" x14ac:dyDescent="0.3">
      <c r="A1" s="268" t="s">
        <v>58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 t="s">
        <v>57</v>
      </c>
      <c r="M1" s="269"/>
      <c r="N1" s="269"/>
      <c r="O1" s="269"/>
      <c r="P1" s="269"/>
      <c r="Q1" s="269"/>
      <c r="R1" s="269"/>
      <c r="S1" s="269"/>
      <c r="T1" s="269"/>
      <c r="U1" s="269"/>
    </row>
    <row r="2" spans="1:29" ht="39.950000000000003" customHeight="1" x14ac:dyDescent="0.3">
      <c r="A2" s="260" t="s">
        <v>73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</row>
    <row r="3" spans="1:29" ht="97.5" customHeight="1" x14ac:dyDescent="0.3">
      <c r="A3" s="265" t="s">
        <v>18</v>
      </c>
      <c r="B3" s="262" t="s">
        <v>48</v>
      </c>
      <c r="C3" s="264"/>
      <c r="D3" s="262" t="s">
        <v>49</v>
      </c>
      <c r="E3" s="264"/>
      <c r="F3" s="262" t="s">
        <v>50</v>
      </c>
      <c r="G3" s="264"/>
      <c r="H3" s="262" t="s">
        <v>51</v>
      </c>
      <c r="I3" s="264"/>
      <c r="J3" s="262" t="s">
        <v>52</v>
      </c>
      <c r="K3" s="264"/>
      <c r="L3" s="273" t="s">
        <v>53</v>
      </c>
      <c r="M3" s="274"/>
      <c r="N3" s="273" t="s">
        <v>54</v>
      </c>
      <c r="O3" s="274"/>
      <c r="P3" s="273" t="s">
        <v>55</v>
      </c>
      <c r="Q3" s="274"/>
      <c r="R3" s="261" t="s">
        <v>56</v>
      </c>
      <c r="S3" s="261"/>
      <c r="T3" s="261" t="s">
        <v>558</v>
      </c>
      <c r="U3" s="261"/>
      <c r="V3" s="89"/>
      <c r="W3" s="275" t="s">
        <v>353</v>
      </c>
      <c r="X3" s="275"/>
      <c r="Y3" s="275" t="s">
        <v>354</v>
      </c>
      <c r="Z3" s="275"/>
      <c r="AA3" s="275" t="s">
        <v>355</v>
      </c>
      <c r="AB3" s="275"/>
      <c r="AC3" s="87"/>
    </row>
    <row r="4" spans="1:29" ht="97.5" customHeight="1" x14ac:dyDescent="0.3">
      <c r="A4" s="267"/>
      <c r="B4" s="177" t="s">
        <v>15</v>
      </c>
      <c r="C4" s="177" t="s">
        <v>6</v>
      </c>
      <c r="D4" s="177" t="s">
        <v>15</v>
      </c>
      <c r="E4" s="177" t="s">
        <v>6</v>
      </c>
      <c r="F4" s="177" t="s">
        <v>15</v>
      </c>
      <c r="G4" s="177" t="s">
        <v>6</v>
      </c>
      <c r="H4" s="177" t="s">
        <v>15</v>
      </c>
      <c r="I4" s="177" t="s">
        <v>6</v>
      </c>
      <c r="J4" s="177" t="s">
        <v>5</v>
      </c>
      <c r="K4" s="177" t="s">
        <v>6</v>
      </c>
      <c r="L4" s="177" t="s">
        <v>15</v>
      </c>
      <c r="M4" s="177" t="s">
        <v>6</v>
      </c>
      <c r="N4" s="177" t="s">
        <v>15</v>
      </c>
      <c r="O4" s="177" t="s">
        <v>6</v>
      </c>
      <c r="P4" s="177" t="s">
        <v>15</v>
      </c>
      <c r="Q4" s="177" t="s">
        <v>6</v>
      </c>
      <c r="R4" s="176" t="s">
        <v>15</v>
      </c>
      <c r="S4" s="176" t="s">
        <v>6</v>
      </c>
      <c r="T4" s="43" t="s">
        <v>15</v>
      </c>
      <c r="U4" s="43" t="s">
        <v>6</v>
      </c>
      <c r="V4" s="89"/>
      <c r="W4" s="90" t="s">
        <v>351</v>
      </c>
      <c r="X4" s="90" t="s">
        <v>352</v>
      </c>
      <c r="Y4" s="90" t="s">
        <v>351</v>
      </c>
      <c r="Z4" s="90" t="s">
        <v>352</v>
      </c>
      <c r="AA4" s="90" t="s">
        <v>351</v>
      </c>
      <c r="AB4" s="90" t="s">
        <v>352</v>
      </c>
      <c r="AC4" s="87"/>
    </row>
    <row r="5" spans="1:29" ht="111.95" customHeight="1" x14ac:dyDescent="0.3">
      <c r="A5" s="24" t="s">
        <v>59</v>
      </c>
      <c r="B5" s="26">
        <v>22263</v>
      </c>
      <c r="C5" s="26">
        <v>55037633</v>
      </c>
      <c r="D5" s="26">
        <v>32483</v>
      </c>
      <c r="E5" s="26">
        <v>56590453</v>
      </c>
      <c r="F5" s="26">
        <v>33687</v>
      </c>
      <c r="G5" s="26">
        <v>51910611</v>
      </c>
      <c r="H5" s="26">
        <v>16704</v>
      </c>
      <c r="I5" s="26">
        <v>36874978</v>
      </c>
      <c r="J5" s="26">
        <v>18545</v>
      </c>
      <c r="K5" s="26">
        <v>35196208</v>
      </c>
      <c r="L5" s="26">
        <v>26680</v>
      </c>
      <c r="M5" s="26">
        <v>32912999</v>
      </c>
      <c r="N5" s="26">
        <v>14103</v>
      </c>
      <c r="O5" s="26">
        <v>24350030</v>
      </c>
      <c r="P5" s="26">
        <v>22438</v>
      </c>
      <c r="Q5" s="26">
        <v>21566566</v>
      </c>
      <c r="R5" s="27">
        <v>26923</v>
      </c>
      <c r="S5" s="28">
        <v>33999520</v>
      </c>
      <c r="T5" s="27">
        <v>16352</v>
      </c>
      <c r="U5" s="28">
        <v>20637535</v>
      </c>
      <c r="V5" s="91" t="str">
        <f>A5</f>
        <v>1월</v>
      </c>
      <c r="W5" s="151">
        <f>'3.어업별 위판고'!B6</f>
        <v>16352</v>
      </c>
      <c r="X5" s="151">
        <f>'3.어업별 위판고'!C6</f>
        <v>20637</v>
      </c>
      <c r="Y5" s="151">
        <f>'4. 수협별 위판고'!B5</f>
        <v>16352</v>
      </c>
      <c r="Z5" s="151">
        <f>'4. 수협별 위판고'!C5</f>
        <v>20637535</v>
      </c>
      <c r="AA5" s="151">
        <f>'5.어종별 위판고 및 단가'!B5</f>
        <v>16352</v>
      </c>
      <c r="AB5" s="151">
        <f>'5.어종별 위판고 및 단가'!C5</f>
        <v>20637535</v>
      </c>
      <c r="AC5" s="87"/>
    </row>
    <row r="6" spans="1:29" ht="111.95" customHeight="1" x14ac:dyDescent="0.3">
      <c r="A6" s="24" t="s">
        <v>60</v>
      </c>
      <c r="B6" s="29">
        <v>12588</v>
      </c>
      <c r="C6" s="29">
        <v>30112375</v>
      </c>
      <c r="D6" s="29">
        <v>15863</v>
      </c>
      <c r="E6" s="29">
        <v>34996729</v>
      </c>
      <c r="F6" s="29">
        <v>10375</v>
      </c>
      <c r="G6" s="29">
        <v>22471715</v>
      </c>
      <c r="H6" s="29">
        <v>8746</v>
      </c>
      <c r="I6" s="29">
        <v>18604741</v>
      </c>
      <c r="J6" s="29">
        <v>12891</v>
      </c>
      <c r="K6" s="29">
        <v>30002258</v>
      </c>
      <c r="L6" s="29">
        <v>8535</v>
      </c>
      <c r="M6" s="29">
        <v>22971723</v>
      </c>
      <c r="N6" s="29">
        <v>5254</v>
      </c>
      <c r="O6" s="29">
        <v>14387760</v>
      </c>
      <c r="P6" s="29">
        <v>7882</v>
      </c>
      <c r="Q6" s="29">
        <v>23611739</v>
      </c>
      <c r="R6" s="27">
        <v>6590</v>
      </c>
      <c r="S6" s="28">
        <v>18188483</v>
      </c>
      <c r="T6" s="27">
        <v>11312</v>
      </c>
      <c r="U6" s="28">
        <v>24007782</v>
      </c>
      <c r="V6" s="91" t="str">
        <f t="shared" ref="V6:V17" si="0">A6</f>
        <v>2월</v>
      </c>
      <c r="W6" s="151">
        <f>'3.어업별 위판고'!B7</f>
        <v>11312</v>
      </c>
      <c r="X6" s="151">
        <f>'3.어업별 위판고'!C7</f>
        <v>24008</v>
      </c>
      <c r="Y6" s="151">
        <f>'4. 수협별 위판고'!B6</f>
        <v>11312</v>
      </c>
      <c r="Z6" s="151">
        <f>'4. 수협별 위판고'!C6</f>
        <v>24007782</v>
      </c>
      <c r="AA6" s="151">
        <f>'5.어종별 위판고 및 단가'!B6</f>
        <v>11312</v>
      </c>
      <c r="AB6" s="151">
        <f>'5.어종별 위판고 및 단가'!C6</f>
        <v>24007782</v>
      </c>
      <c r="AC6" s="87"/>
    </row>
    <row r="7" spans="1:29" ht="111.95" customHeight="1" x14ac:dyDescent="0.3">
      <c r="A7" s="24" t="s">
        <v>61</v>
      </c>
      <c r="B7" s="29">
        <v>11785</v>
      </c>
      <c r="C7" s="29">
        <v>27385343</v>
      </c>
      <c r="D7" s="29">
        <v>16001</v>
      </c>
      <c r="E7" s="29">
        <v>28285151</v>
      </c>
      <c r="F7" s="29">
        <v>14055</v>
      </c>
      <c r="G7" s="29">
        <v>24705707</v>
      </c>
      <c r="H7" s="29">
        <v>8949</v>
      </c>
      <c r="I7" s="29">
        <v>21952548</v>
      </c>
      <c r="J7" s="29">
        <v>21802</v>
      </c>
      <c r="K7" s="29">
        <v>31190743</v>
      </c>
      <c r="L7" s="29">
        <v>8829</v>
      </c>
      <c r="M7" s="29">
        <v>21719595</v>
      </c>
      <c r="N7" s="29">
        <v>5580</v>
      </c>
      <c r="O7" s="29">
        <v>17604674</v>
      </c>
      <c r="P7" s="29">
        <v>14683</v>
      </c>
      <c r="Q7" s="29">
        <v>21170490</v>
      </c>
      <c r="R7" s="27">
        <v>5272</v>
      </c>
      <c r="S7" s="28">
        <v>17345733</v>
      </c>
      <c r="T7" s="27">
        <v>7246</v>
      </c>
      <c r="U7" s="28">
        <v>22134225</v>
      </c>
      <c r="V7" s="91" t="str">
        <f t="shared" si="0"/>
        <v>3월</v>
      </c>
      <c r="W7" s="151">
        <f>'3.어업별 위판고'!B8</f>
        <v>7246</v>
      </c>
      <c r="X7" s="151">
        <f>'3.어업별 위판고'!C8</f>
        <v>22134</v>
      </c>
      <c r="Y7" s="151">
        <f>'4. 수협별 위판고'!B7</f>
        <v>7246</v>
      </c>
      <c r="Z7" s="151">
        <f>'4. 수협별 위판고'!C7</f>
        <v>22134225</v>
      </c>
      <c r="AA7" s="151">
        <f>'5.어종별 위판고 및 단가'!B7</f>
        <v>7246</v>
      </c>
      <c r="AB7" s="151">
        <f>'5.어종별 위판고 및 단가'!C7</f>
        <v>22134225</v>
      </c>
      <c r="AC7" s="87"/>
    </row>
    <row r="8" spans="1:29" ht="111.95" customHeight="1" x14ac:dyDescent="0.3">
      <c r="A8" s="24" t="s">
        <v>62</v>
      </c>
      <c r="B8" s="29">
        <v>6646</v>
      </c>
      <c r="C8" s="29">
        <v>17743890</v>
      </c>
      <c r="D8" s="29">
        <v>3315</v>
      </c>
      <c r="E8" s="29">
        <v>9825071</v>
      </c>
      <c r="F8" s="29">
        <v>6762</v>
      </c>
      <c r="G8" s="29">
        <v>18194523</v>
      </c>
      <c r="H8" s="29">
        <v>4492</v>
      </c>
      <c r="I8" s="29">
        <v>13392246</v>
      </c>
      <c r="J8" s="29">
        <v>13676</v>
      </c>
      <c r="K8" s="29">
        <v>17429661</v>
      </c>
      <c r="L8" s="29">
        <v>8828</v>
      </c>
      <c r="M8" s="29">
        <v>15111316</v>
      </c>
      <c r="N8" s="29">
        <v>2717</v>
      </c>
      <c r="O8" s="29">
        <v>7508297</v>
      </c>
      <c r="P8" s="29">
        <v>4582</v>
      </c>
      <c r="Q8" s="29">
        <v>8657555</v>
      </c>
      <c r="R8" s="27">
        <v>4332</v>
      </c>
      <c r="S8" s="28">
        <v>10945116</v>
      </c>
      <c r="T8" s="27">
        <v>1731</v>
      </c>
      <c r="U8" s="28">
        <v>6744924</v>
      </c>
      <c r="V8" s="91" t="str">
        <f t="shared" si="0"/>
        <v>4월</v>
      </c>
      <c r="W8" s="151">
        <f>'3.어업별 위판고'!B9</f>
        <v>1731</v>
      </c>
      <c r="X8" s="151">
        <f>'3.어업별 위판고'!C9</f>
        <v>6745</v>
      </c>
      <c r="Y8" s="151">
        <f>'4. 수협별 위판고'!B8</f>
        <v>1731</v>
      </c>
      <c r="Z8" s="151">
        <f>'4. 수협별 위판고'!C8</f>
        <v>6744924</v>
      </c>
      <c r="AA8" s="151">
        <f>'5.어종별 위판고 및 단가'!B8</f>
        <v>1731</v>
      </c>
      <c r="AB8" s="151">
        <f>'5.어종별 위판고 및 단가'!C8</f>
        <v>6744924</v>
      </c>
      <c r="AC8" s="87"/>
    </row>
    <row r="9" spans="1:29" ht="111.95" customHeight="1" x14ac:dyDescent="0.3">
      <c r="A9" s="24" t="s">
        <v>63</v>
      </c>
      <c r="B9" s="29">
        <v>3752</v>
      </c>
      <c r="C9" s="29">
        <v>11034063</v>
      </c>
      <c r="D9" s="29">
        <v>9227</v>
      </c>
      <c r="E9" s="29">
        <v>20577935</v>
      </c>
      <c r="F9" s="29">
        <v>1697</v>
      </c>
      <c r="G9" s="29">
        <v>6941297</v>
      </c>
      <c r="H9" s="29">
        <v>3971</v>
      </c>
      <c r="I9" s="29">
        <v>8643316</v>
      </c>
      <c r="J9" s="30">
        <v>964</v>
      </c>
      <c r="K9" s="29">
        <v>3775626</v>
      </c>
      <c r="L9" s="29">
        <v>2836</v>
      </c>
      <c r="M9" s="29">
        <v>7827417</v>
      </c>
      <c r="N9" s="29">
        <v>3713</v>
      </c>
      <c r="O9" s="29">
        <v>7438161</v>
      </c>
      <c r="P9" s="30">
        <v>568</v>
      </c>
      <c r="Q9" s="29">
        <v>3095745</v>
      </c>
      <c r="R9" s="27">
        <v>756</v>
      </c>
      <c r="S9" s="28">
        <v>3596288</v>
      </c>
      <c r="T9" s="27">
        <v>842</v>
      </c>
      <c r="U9" s="28">
        <v>2996021</v>
      </c>
      <c r="V9" s="91" t="str">
        <f t="shared" si="0"/>
        <v>5월</v>
      </c>
      <c r="W9" s="151">
        <f>'3.어업별 위판고'!B10</f>
        <v>842</v>
      </c>
      <c r="X9" s="151">
        <f>'3.어업별 위판고'!C10</f>
        <v>2996</v>
      </c>
      <c r="Y9" s="151">
        <f>'4. 수협별 위판고'!B9</f>
        <v>842</v>
      </c>
      <c r="Z9" s="151">
        <f>'4. 수협별 위판고'!C9</f>
        <v>2996021</v>
      </c>
      <c r="AA9" s="151">
        <f>'5.어종별 위판고 및 단가'!B9</f>
        <v>842</v>
      </c>
      <c r="AB9" s="151">
        <f>'5.어종별 위판고 및 단가'!C9</f>
        <v>2996021</v>
      </c>
      <c r="AC9" s="87"/>
    </row>
    <row r="10" spans="1:29" ht="111.95" customHeight="1" x14ac:dyDescent="0.3">
      <c r="A10" s="24" t="s">
        <v>64</v>
      </c>
      <c r="B10" s="29">
        <v>5668</v>
      </c>
      <c r="C10" s="29">
        <v>16741771</v>
      </c>
      <c r="D10" s="29">
        <v>8777</v>
      </c>
      <c r="E10" s="29">
        <v>23228976</v>
      </c>
      <c r="F10" s="29">
        <v>4246</v>
      </c>
      <c r="G10" s="29">
        <v>11668205</v>
      </c>
      <c r="H10" s="29">
        <v>5179</v>
      </c>
      <c r="I10" s="29">
        <v>12687525</v>
      </c>
      <c r="J10" s="29">
        <v>14885</v>
      </c>
      <c r="K10" s="29">
        <v>15081143</v>
      </c>
      <c r="L10" s="29">
        <v>6181</v>
      </c>
      <c r="M10" s="29">
        <v>13374107</v>
      </c>
      <c r="N10" s="29">
        <v>7404</v>
      </c>
      <c r="O10" s="29">
        <v>18368943</v>
      </c>
      <c r="P10" s="30">
        <v>739</v>
      </c>
      <c r="Q10" s="29">
        <v>4001730</v>
      </c>
      <c r="R10" s="27">
        <v>485</v>
      </c>
      <c r="S10" s="28">
        <v>2680959</v>
      </c>
      <c r="T10" s="27">
        <v>1717</v>
      </c>
      <c r="U10" s="28">
        <v>6062515</v>
      </c>
      <c r="V10" s="91" t="str">
        <f t="shared" si="0"/>
        <v>6월</v>
      </c>
      <c r="W10" s="151">
        <f>'3.어업별 위판고'!B11</f>
        <v>1717</v>
      </c>
      <c r="X10" s="151">
        <f>'3.어업별 위판고'!C11</f>
        <v>6062</v>
      </c>
      <c r="Y10" s="151">
        <f>'4. 수협별 위판고'!B10</f>
        <v>1717</v>
      </c>
      <c r="Z10" s="151">
        <f>'4. 수협별 위판고'!C10</f>
        <v>6062515</v>
      </c>
      <c r="AA10" s="151">
        <f>'5.어종별 위판고 및 단가'!B10</f>
        <v>1717</v>
      </c>
      <c r="AB10" s="151">
        <f>'5.어종별 위판고 및 단가'!C10</f>
        <v>6062515</v>
      </c>
      <c r="AC10" s="87"/>
    </row>
    <row r="11" spans="1:29" ht="111.95" customHeight="1" x14ac:dyDescent="0.3">
      <c r="A11" s="24" t="s">
        <v>65</v>
      </c>
      <c r="B11" s="29">
        <v>5417</v>
      </c>
      <c r="C11" s="29">
        <v>18649468</v>
      </c>
      <c r="D11" s="29">
        <v>9431</v>
      </c>
      <c r="E11" s="29">
        <v>24441799</v>
      </c>
      <c r="F11" s="29">
        <v>6757</v>
      </c>
      <c r="G11" s="29">
        <v>17921182</v>
      </c>
      <c r="H11" s="29">
        <v>8670</v>
      </c>
      <c r="I11" s="29">
        <v>20805470</v>
      </c>
      <c r="J11" s="29">
        <v>11457</v>
      </c>
      <c r="K11" s="29">
        <v>17269772</v>
      </c>
      <c r="L11" s="29">
        <v>6966</v>
      </c>
      <c r="M11" s="29">
        <v>15790541</v>
      </c>
      <c r="N11" s="29">
        <v>8334</v>
      </c>
      <c r="O11" s="29">
        <v>19740048</v>
      </c>
      <c r="P11" s="29">
        <v>13184</v>
      </c>
      <c r="Q11" s="29">
        <v>21726286</v>
      </c>
      <c r="R11" s="27">
        <v>3951</v>
      </c>
      <c r="S11" s="28">
        <v>13150487</v>
      </c>
      <c r="T11" s="27">
        <v>9576</v>
      </c>
      <c r="U11" s="28">
        <v>20136238</v>
      </c>
      <c r="V11" s="91" t="str">
        <f t="shared" si="0"/>
        <v>7월</v>
      </c>
      <c r="W11" s="151">
        <f>'3.어업별 위판고'!B12</f>
        <v>9576</v>
      </c>
      <c r="X11" s="151">
        <f>'3.어업별 위판고'!C12</f>
        <v>20136</v>
      </c>
      <c r="Y11" s="151">
        <f>'4. 수협별 위판고'!B11</f>
        <v>9576</v>
      </c>
      <c r="Z11" s="151">
        <f>'4. 수협별 위판고'!C11</f>
        <v>20136238</v>
      </c>
      <c r="AA11" s="151">
        <f>'5.어종별 위판고 및 단가'!B11</f>
        <v>9576</v>
      </c>
      <c r="AB11" s="151">
        <f>'5.어종별 위판고 및 단가'!C11</f>
        <v>20136238</v>
      </c>
      <c r="AC11" s="87"/>
    </row>
    <row r="12" spans="1:29" ht="111.95" customHeight="1" x14ac:dyDescent="0.3">
      <c r="A12" s="24" t="s">
        <v>66</v>
      </c>
      <c r="B12" s="29">
        <v>13154</v>
      </c>
      <c r="C12" s="29">
        <v>27817337</v>
      </c>
      <c r="D12" s="29">
        <v>10667</v>
      </c>
      <c r="E12" s="29">
        <v>23969388</v>
      </c>
      <c r="F12" s="29">
        <v>14152</v>
      </c>
      <c r="G12" s="29">
        <v>29494666</v>
      </c>
      <c r="H12" s="29">
        <v>16334</v>
      </c>
      <c r="I12" s="29">
        <v>26534088</v>
      </c>
      <c r="J12" s="29">
        <v>18365</v>
      </c>
      <c r="K12" s="29">
        <v>20709450</v>
      </c>
      <c r="L12" s="29">
        <v>11279</v>
      </c>
      <c r="M12" s="29">
        <v>17956339</v>
      </c>
      <c r="N12" s="29">
        <v>15432</v>
      </c>
      <c r="O12" s="29">
        <v>31766735</v>
      </c>
      <c r="P12" s="29">
        <v>14450</v>
      </c>
      <c r="Q12" s="29">
        <v>21238804</v>
      </c>
      <c r="R12" s="27">
        <v>9213</v>
      </c>
      <c r="S12" s="28">
        <v>21411865</v>
      </c>
      <c r="T12" s="27">
        <v>7094</v>
      </c>
      <c r="U12" s="28">
        <v>26048631</v>
      </c>
      <c r="V12" s="91" t="str">
        <f t="shared" si="0"/>
        <v>8월</v>
      </c>
      <c r="W12" s="151">
        <f>'3.어업별 위판고'!B13</f>
        <v>7094</v>
      </c>
      <c r="X12" s="151">
        <f>'3.어업별 위판고'!C13</f>
        <v>26049</v>
      </c>
      <c r="Y12" s="151">
        <f>'4. 수협별 위판고'!B12</f>
        <v>7094</v>
      </c>
      <c r="Z12" s="151">
        <f>'4. 수협별 위판고'!C12</f>
        <v>26048631</v>
      </c>
      <c r="AA12" s="151">
        <f>'5.어종별 위판고 및 단가'!B12</f>
        <v>7094</v>
      </c>
      <c r="AB12" s="151">
        <f>'5.어종별 위판고 및 단가'!C12</f>
        <v>26048631</v>
      </c>
      <c r="AC12" s="87"/>
    </row>
    <row r="13" spans="1:29" ht="111.95" customHeight="1" x14ac:dyDescent="0.3">
      <c r="A13" s="24" t="s">
        <v>67</v>
      </c>
      <c r="B13" s="29">
        <v>27183</v>
      </c>
      <c r="C13" s="29">
        <v>56725717</v>
      </c>
      <c r="D13" s="29">
        <v>15109</v>
      </c>
      <c r="E13" s="29">
        <v>42057223</v>
      </c>
      <c r="F13" s="29">
        <v>21334</v>
      </c>
      <c r="G13" s="29">
        <v>32929817</v>
      </c>
      <c r="H13" s="29">
        <v>16319</v>
      </c>
      <c r="I13" s="29">
        <v>24938145</v>
      </c>
      <c r="J13" s="29">
        <v>16247</v>
      </c>
      <c r="K13" s="29">
        <v>31706028</v>
      </c>
      <c r="L13" s="29">
        <v>18406</v>
      </c>
      <c r="M13" s="29">
        <v>26119658</v>
      </c>
      <c r="N13" s="29">
        <v>15968</v>
      </c>
      <c r="O13" s="29">
        <v>32158639</v>
      </c>
      <c r="P13" s="29">
        <v>29520</v>
      </c>
      <c r="Q13" s="29">
        <v>37731478</v>
      </c>
      <c r="R13" s="27">
        <v>6732</v>
      </c>
      <c r="S13" s="28">
        <v>15952811</v>
      </c>
      <c r="T13" s="27">
        <v>11379</v>
      </c>
      <c r="U13" s="28">
        <v>36849668</v>
      </c>
      <c r="V13" s="91" t="str">
        <f t="shared" si="0"/>
        <v>9월</v>
      </c>
      <c r="W13" s="151">
        <f>'3.어업별 위판고'!B14</f>
        <v>11379</v>
      </c>
      <c r="X13" s="151">
        <f>'3.어업별 위판고'!C14</f>
        <v>36850</v>
      </c>
      <c r="Y13" s="151">
        <f>'4. 수협별 위판고'!B13</f>
        <v>11379</v>
      </c>
      <c r="Z13" s="151">
        <f>'4. 수협별 위판고'!C13</f>
        <v>36849668</v>
      </c>
      <c r="AA13" s="151">
        <f>'5.어종별 위판고 및 단가'!B13</f>
        <v>11379</v>
      </c>
      <c r="AB13" s="151">
        <f>'5.어종별 위판고 및 단가'!C13</f>
        <v>36849668</v>
      </c>
      <c r="AC13" s="87"/>
    </row>
    <row r="14" spans="1:29" ht="111.95" customHeight="1" x14ac:dyDescent="0.3">
      <c r="A14" s="24" t="s">
        <v>68</v>
      </c>
      <c r="B14" s="29">
        <v>41093</v>
      </c>
      <c r="C14" s="29">
        <v>73994590</v>
      </c>
      <c r="D14" s="29">
        <v>22717</v>
      </c>
      <c r="E14" s="29">
        <v>55834136</v>
      </c>
      <c r="F14" s="29">
        <v>16154</v>
      </c>
      <c r="G14" s="29">
        <v>32799379</v>
      </c>
      <c r="H14" s="29">
        <v>16827</v>
      </c>
      <c r="I14" s="29">
        <v>35105468</v>
      </c>
      <c r="J14" s="29">
        <v>15940</v>
      </c>
      <c r="K14" s="29">
        <v>37405259</v>
      </c>
      <c r="L14" s="29">
        <v>21578</v>
      </c>
      <c r="M14" s="29">
        <v>32470404</v>
      </c>
      <c r="N14" s="29">
        <v>10786</v>
      </c>
      <c r="O14" s="29">
        <v>24668062</v>
      </c>
      <c r="P14" s="29">
        <v>25919</v>
      </c>
      <c r="Q14" s="29">
        <v>39503092</v>
      </c>
      <c r="R14" s="149">
        <v>11359</v>
      </c>
      <c r="S14" s="150">
        <v>26435525</v>
      </c>
      <c r="T14" s="149">
        <v>18652</v>
      </c>
      <c r="U14" s="150">
        <v>41169473</v>
      </c>
      <c r="V14" s="91" t="str">
        <f t="shared" si="0"/>
        <v>10월</v>
      </c>
      <c r="W14" s="151">
        <f>'3.어업별 위판고'!B15</f>
        <v>18652</v>
      </c>
      <c r="X14" s="151">
        <f>'3.어업별 위판고'!C15</f>
        <v>41169</v>
      </c>
      <c r="Y14" s="151">
        <f>'4. 수협별 위판고'!B14</f>
        <v>18652</v>
      </c>
      <c r="Z14" s="151">
        <f>'4. 수협별 위판고'!C14</f>
        <v>41169473</v>
      </c>
      <c r="AA14" s="151">
        <f>'5.어종별 위판고 및 단가'!B14</f>
        <v>18652</v>
      </c>
      <c r="AB14" s="151">
        <f>'5.어종별 위판고 및 단가'!C14</f>
        <v>41169473</v>
      </c>
      <c r="AC14" s="87"/>
    </row>
    <row r="15" spans="1:29" ht="111.95" customHeight="1" x14ac:dyDescent="0.3">
      <c r="A15" s="24" t="s">
        <v>69</v>
      </c>
      <c r="B15" s="29">
        <v>25950</v>
      </c>
      <c r="C15" s="29">
        <v>68615523</v>
      </c>
      <c r="D15" s="29">
        <v>20490</v>
      </c>
      <c r="E15" s="29">
        <v>55680286</v>
      </c>
      <c r="F15" s="29">
        <v>19431</v>
      </c>
      <c r="G15" s="29">
        <v>46576655</v>
      </c>
      <c r="H15" s="29">
        <v>28171</v>
      </c>
      <c r="I15" s="29">
        <v>54585398</v>
      </c>
      <c r="J15" s="29">
        <v>16800</v>
      </c>
      <c r="K15" s="29">
        <v>34389643</v>
      </c>
      <c r="L15" s="29">
        <v>32438</v>
      </c>
      <c r="M15" s="29">
        <v>46921378</v>
      </c>
      <c r="N15" s="29">
        <v>17397</v>
      </c>
      <c r="O15" s="29">
        <v>31113928</v>
      </c>
      <c r="P15" s="29">
        <v>35843</v>
      </c>
      <c r="Q15" s="29">
        <v>42627086</v>
      </c>
      <c r="R15" s="149">
        <v>13328</v>
      </c>
      <c r="S15" s="150">
        <v>26886228</v>
      </c>
      <c r="T15" s="149">
        <v>15704</v>
      </c>
      <c r="U15" s="150">
        <v>39991922</v>
      </c>
      <c r="V15" s="91" t="str">
        <f t="shared" si="0"/>
        <v>11월</v>
      </c>
      <c r="W15" s="151">
        <f>'3.어업별 위판고'!B16</f>
        <v>15704</v>
      </c>
      <c r="X15" s="151">
        <f>'3.어업별 위판고'!C16</f>
        <v>39992</v>
      </c>
      <c r="Y15" s="151">
        <f>'4. 수협별 위판고'!B15</f>
        <v>15704</v>
      </c>
      <c r="Z15" s="151">
        <f>'4. 수협별 위판고'!C15</f>
        <v>39991922</v>
      </c>
      <c r="AA15" s="157">
        <f>'5.어종별 위판고 및 단가'!B15</f>
        <v>15704</v>
      </c>
      <c r="AB15" s="157">
        <f>'5.어종별 위판고 및 단가'!C15</f>
        <v>39991922</v>
      </c>
      <c r="AC15" s="87"/>
    </row>
    <row r="16" spans="1:29" ht="111.95" customHeight="1" x14ac:dyDescent="0.3">
      <c r="A16" s="24" t="s">
        <v>70</v>
      </c>
      <c r="B16" s="29">
        <v>46468</v>
      </c>
      <c r="C16" s="29">
        <v>68428346</v>
      </c>
      <c r="D16" s="29">
        <v>35853</v>
      </c>
      <c r="E16" s="29">
        <v>62029770</v>
      </c>
      <c r="F16" s="29">
        <v>37405</v>
      </c>
      <c r="G16" s="29">
        <v>51445954</v>
      </c>
      <c r="H16" s="29">
        <v>35208</v>
      </c>
      <c r="I16" s="29">
        <v>47678419</v>
      </c>
      <c r="J16" s="29">
        <v>29268</v>
      </c>
      <c r="K16" s="29">
        <v>47893331</v>
      </c>
      <c r="L16" s="29">
        <v>31384</v>
      </c>
      <c r="M16" s="29">
        <v>48184504</v>
      </c>
      <c r="N16" s="29">
        <v>31836</v>
      </c>
      <c r="O16" s="29">
        <v>38915486</v>
      </c>
      <c r="P16" s="29">
        <v>19787</v>
      </c>
      <c r="Q16" s="29">
        <v>26978759</v>
      </c>
      <c r="R16" s="149">
        <v>35387</v>
      </c>
      <c r="S16" s="150">
        <v>42876693</v>
      </c>
      <c r="T16" s="149">
        <v>18095</v>
      </c>
      <c r="U16" s="150">
        <v>34396893</v>
      </c>
      <c r="V16" s="91" t="str">
        <f t="shared" si="0"/>
        <v>12월</v>
      </c>
      <c r="W16" s="151">
        <f>'3.어업별 위판고'!B17</f>
        <v>18095</v>
      </c>
      <c r="X16" s="151">
        <f>'3.어업별 위판고'!C17</f>
        <v>34397</v>
      </c>
      <c r="Y16" s="151">
        <f>'4. 수협별 위판고'!B16</f>
        <v>18095</v>
      </c>
      <c r="Z16" s="151">
        <f>'4. 수협별 위판고'!C16</f>
        <v>34396893</v>
      </c>
      <c r="AA16" s="151">
        <f>'5.어종별 위판고 및 단가'!B16</f>
        <v>18095</v>
      </c>
      <c r="AB16" s="151">
        <f>'5.어종별 위판고 및 단가'!C16</f>
        <v>34396893</v>
      </c>
      <c r="AC16" s="87"/>
    </row>
    <row r="17" spans="1:29" ht="111.95" customHeight="1" x14ac:dyDescent="0.3">
      <c r="A17" s="25" t="s">
        <v>72</v>
      </c>
      <c r="B17" s="31">
        <v>221967</v>
      </c>
      <c r="C17" s="31">
        <v>472286056</v>
      </c>
      <c r="D17" s="31">
        <v>199933</v>
      </c>
      <c r="E17" s="31">
        <v>437516917</v>
      </c>
      <c r="F17" s="31">
        <v>186055</v>
      </c>
      <c r="G17" s="31">
        <v>347059711</v>
      </c>
      <c r="H17" s="31">
        <v>169570</v>
      </c>
      <c r="I17" s="31">
        <v>321802342</v>
      </c>
      <c r="J17" s="31">
        <v>190840</v>
      </c>
      <c r="K17" s="31">
        <v>322049122</v>
      </c>
      <c r="L17" s="31">
        <v>183940</v>
      </c>
      <c r="M17" s="31">
        <v>301359981</v>
      </c>
      <c r="N17" s="31">
        <v>138524</v>
      </c>
      <c r="O17" s="31">
        <v>268020763</v>
      </c>
      <c r="P17" s="31">
        <v>189595</v>
      </c>
      <c r="Q17" s="31">
        <v>271909330</v>
      </c>
      <c r="R17" s="136">
        <f>SUM(R5:R16)</f>
        <v>124328</v>
      </c>
      <c r="S17" s="33">
        <f>SUM(S5:S16)</f>
        <v>233469708</v>
      </c>
      <c r="T17" s="136">
        <f>SUM(T5:T16)</f>
        <v>119700</v>
      </c>
      <c r="U17" s="33">
        <f>SUM(U5:U16)</f>
        <v>281175827</v>
      </c>
      <c r="V17" s="91" t="str">
        <f t="shared" si="0"/>
        <v>합 계</v>
      </c>
      <c r="W17" s="151">
        <f>'3.어업별 위판고'!B18</f>
        <v>119700</v>
      </c>
      <c r="X17" s="151">
        <f>'3.어업별 위판고'!C18</f>
        <v>281175</v>
      </c>
      <c r="Y17" s="151">
        <f>'4. 수협별 위판고'!B17</f>
        <v>119700</v>
      </c>
      <c r="Z17" s="151">
        <f>'4. 수협별 위판고'!C17</f>
        <v>281175827</v>
      </c>
      <c r="AA17" s="151">
        <f>'5.어종별 위판고 및 단가'!B17</f>
        <v>119700</v>
      </c>
      <c r="AB17" s="151">
        <f>'5.어종별 위판고 및 단가'!C17</f>
        <v>281175827</v>
      </c>
      <c r="AC17" s="87"/>
    </row>
  </sheetData>
  <mergeCells count="17">
    <mergeCell ref="J3:K3"/>
    <mergeCell ref="L3:M3"/>
    <mergeCell ref="W3:X3"/>
    <mergeCell ref="Y3:Z3"/>
    <mergeCell ref="AA3:AB3"/>
    <mergeCell ref="A1:K1"/>
    <mergeCell ref="L1:U1"/>
    <mergeCell ref="A3:A4"/>
    <mergeCell ref="B3:C3"/>
    <mergeCell ref="D3:E3"/>
    <mergeCell ref="N3:O3"/>
    <mergeCell ref="P3:Q3"/>
    <mergeCell ref="R3:S3"/>
    <mergeCell ref="T3:U3"/>
    <mergeCell ref="A2:U2"/>
    <mergeCell ref="F3:G3"/>
    <mergeCell ref="H3:I3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6" firstPageNumber="10" pageOrder="overThenDown" orientation="portrait" useFirstPageNumber="1" r:id="rId1"/>
  <headerFooter>
    <oddFooter>&amp;C&amp;30&amp;P</oddFooter>
  </headerFooter>
  <colBreaks count="1" manualBreakCount="1">
    <brk id="11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</sheetPr>
  <dimension ref="A1:X21"/>
  <sheetViews>
    <sheetView view="pageBreakPreview" zoomScale="40" zoomScaleSheetLayoutView="40" workbookViewId="0">
      <pane xSplit="1" ySplit="5" topLeftCell="B6" activePane="bottomRight" state="frozen"/>
      <selection activeCell="O11" sqref="O11"/>
      <selection pane="topRight" activeCell="O11" sqref="O11"/>
      <selection pane="bottomLeft" activeCell="O11" sqref="O11"/>
      <selection pane="bottomRight" activeCell="J1" sqref="J1:S1"/>
    </sheetView>
  </sheetViews>
  <sheetFormatPr defaultRowHeight="31.5" x14ac:dyDescent="0.3"/>
  <cols>
    <col min="1" max="1" width="17.5" style="1" customWidth="1"/>
    <col min="2" max="3" width="27.375" style="2" customWidth="1"/>
    <col min="4" max="5" width="25.5" style="2" customWidth="1"/>
    <col min="6" max="7" width="23.25" style="2" customWidth="1"/>
    <col min="8" max="9" width="20" style="2" customWidth="1"/>
    <col min="10" max="10" width="18.375" style="2" customWidth="1"/>
    <col min="11" max="11" width="23.5" style="2" customWidth="1"/>
    <col min="12" max="12" width="18.375" style="2" customWidth="1"/>
    <col min="13" max="13" width="23.5" style="2" customWidth="1"/>
    <col min="14" max="14" width="18.375" style="2" customWidth="1"/>
    <col min="15" max="15" width="23.5" style="2" customWidth="1"/>
    <col min="16" max="16" width="18.375" style="2" customWidth="1"/>
    <col min="17" max="17" width="23.5" style="2" customWidth="1"/>
    <col min="18" max="18" width="18.375" style="2" customWidth="1"/>
    <col min="19" max="19" width="23.5" style="2" customWidth="1"/>
    <col min="21" max="21" width="44.5" style="87" customWidth="1"/>
    <col min="22" max="23" width="9" style="87"/>
    <col min="24" max="24" width="49.25" customWidth="1"/>
  </cols>
  <sheetData>
    <row r="1" spans="1:24" ht="165.75" customHeight="1" x14ac:dyDescent="0.3">
      <c r="A1" s="268" t="s">
        <v>559</v>
      </c>
      <c r="B1" s="268"/>
      <c r="C1" s="268"/>
      <c r="D1" s="268"/>
      <c r="E1" s="268"/>
      <c r="F1" s="268"/>
      <c r="G1" s="268"/>
      <c r="H1" s="268"/>
      <c r="I1" s="268"/>
      <c r="J1" s="269" t="s">
        <v>74</v>
      </c>
      <c r="K1" s="269"/>
      <c r="L1" s="269"/>
      <c r="M1" s="269"/>
      <c r="N1" s="269"/>
      <c r="O1" s="269"/>
      <c r="P1" s="269"/>
      <c r="Q1" s="269"/>
      <c r="R1" s="269"/>
      <c r="S1" s="269"/>
    </row>
    <row r="2" spans="1:24" ht="39.950000000000003" customHeight="1" x14ac:dyDescent="0.3">
      <c r="A2" s="260" t="s">
        <v>73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24" ht="65.099999999999994" customHeight="1" x14ac:dyDescent="0.3">
      <c r="A3" s="265" t="s">
        <v>18</v>
      </c>
      <c r="B3" s="259" t="s">
        <v>0</v>
      </c>
      <c r="C3" s="259"/>
      <c r="D3" s="259" t="s">
        <v>1</v>
      </c>
      <c r="E3" s="259"/>
      <c r="F3" s="276" t="s">
        <v>112</v>
      </c>
      <c r="G3" s="277"/>
      <c r="H3" s="277"/>
      <c r="I3" s="277"/>
      <c r="J3" s="278" t="s">
        <v>111</v>
      </c>
      <c r="K3" s="278"/>
      <c r="L3" s="278"/>
      <c r="M3" s="279"/>
      <c r="N3" s="261" t="s">
        <v>9</v>
      </c>
      <c r="O3" s="261"/>
      <c r="P3" s="261" t="s">
        <v>110</v>
      </c>
      <c r="Q3" s="261"/>
      <c r="R3" s="261" t="s">
        <v>12</v>
      </c>
      <c r="S3" s="261"/>
    </row>
    <row r="4" spans="1:24" ht="65.099999999999994" customHeight="1" x14ac:dyDescent="0.3">
      <c r="A4" s="266"/>
      <c r="B4" s="259"/>
      <c r="C4" s="259"/>
      <c r="D4" s="259"/>
      <c r="E4" s="259"/>
      <c r="F4" s="259" t="s">
        <v>2</v>
      </c>
      <c r="G4" s="259"/>
      <c r="H4" s="259" t="s">
        <v>3</v>
      </c>
      <c r="I4" s="259"/>
      <c r="J4" s="259" t="s">
        <v>4</v>
      </c>
      <c r="K4" s="259"/>
      <c r="L4" s="259" t="s">
        <v>7</v>
      </c>
      <c r="M4" s="259"/>
      <c r="N4" s="261"/>
      <c r="O4" s="261"/>
      <c r="P4" s="261"/>
      <c r="Q4" s="261"/>
      <c r="R4" s="261"/>
      <c r="S4" s="261"/>
    </row>
    <row r="5" spans="1:24" ht="65.099999999999994" customHeight="1" x14ac:dyDescent="0.3">
      <c r="A5" s="267"/>
      <c r="B5" s="105" t="s">
        <v>5</v>
      </c>
      <c r="C5" s="105" t="s">
        <v>6</v>
      </c>
      <c r="D5" s="105" t="s">
        <v>15</v>
      </c>
      <c r="E5" s="105" t="s">
        <v>6</v>
      </c>
      <c r="F5" s="105" t="s">
        <v>15</v>
      </c>
      <c r="G5" s="105" t="s">
        <v>6</v>
      </c>
      <c r="H5" s="105" t="s">
        <v>15</v>
      </c>
      <c r="I5" s="105" t="s">
        <v>6</v>
      </c>
      <c r="J5" s="105" t="s">
        <v>15</v>
      </c>
      <c r="K5" s="105" t="s">
        <v>6</v>
      </c>
      <c r="L5" s="105" t="s">
        <v>5</v>
      </c>
      <c r="M5" s="105" t="s">
        <v>6</v>
      </c>
      <c r="N5" s="105" t="s">
        <v>15</v>
      </c>
      <c r="O5" s="105" t="s">
        <v>6</v>
      </c>
      <c r="P5" s="105" t="s">
        <v>15</v>
      </c>
      <c r="Q5" s="105" t="s">
        <v>6</v>
      </c>
      <c r="R5" s="105" t="s">
        <v>15</v>
      </c>
      <c r="S5" s="105" t="s">
        <v>6</v>
      </c>
    </row>
    <row r="6" spans="1:24" ht="111.95" customHeight="1" x14ac:dyDescent="0.3">
      <c r="A6" s="5" t="s">
        <v>59</v>
      </c>
      <c r="B6" s="132">
        <f>SUM(D6,F6,N6,P6,R6)</f>
        <v>16352</v>
      </c>
      <c r="C6" s="132">
        <f>SUM(E6,G6,O6,Q6,S6)</f>
        <v>20637</v>
      </c>
      <c r="D6" s="132">
        <v>14888</v>
      </c>
      <c r="E6" s="132">
        <v>14259</v>
      </c>
      <c r="F6" s="132">
        <f>SUM(H6,J6,L6)</f>
        <v>1210</v>
      </c>
      <c r="G6" s="132">
        <f>SUM(I6,K6,M6)</f>
        <v>5034</v>
      </c>
      <c r="H6" s="132">
        <v>198</v>
      </c>
      <c r="I6" s="132">
        <v>971</v>
      </c>
      <c r="J6" s="132">
        <v>955</v>
      </c>
      <c r="K6" s="132">
        <v>3656</v>
      </c>
      <c r="L6" s="132">
        <v>57</v>
      </c>
      <c r="M6" s="132">
        <v>407</v>
      </c>
      <c r="N6" s="132">
        <v>203</v>
      </c>
      <c r="O6" s="132">
        <v>1121</v>
      </c>
      <c r="P6" s="132">
        <v>8</v>
      </c>
      <c r="Q6" s="132">
        <v>26</v>
      </c>
      <c r="R6" s="132">
        <v>43</v>
      </c>
      <c r="S6" s="132">
        <v>197</v>
      </c>
      <c r="U6" s="225">
        <f>D6+F6+N6+P6+R6</f>
        <v>16352</v>
      </c>
      <c r="X6" s="225">
        <f>U6-B6</f>
        <v>0</v>
      </c>
    </row>
    <row r="7" spans="1:24" ht="111.95" customHeight="1" x14ac:dyDescent="0.3">
      <c r="A7" s="5" t="s">
        <v>60</v>
      </c>
      <c r="B7" s="132">
        <f t="shared" ref="B7:C17" si="0">SUM(D7,F7,N7,P7,R7)</f>
        <v>11312</v>
      </c>
      <c r="C7" s="132">
        <f t="shared" si="0"/>
        <v>24008</v>
      </c>
      <c r="D7" s="132">
        <v>10149</v>
      </c>
      <c r="E7" s="132">
        <v>19201</v>
      </c>
      <c r="F7" s="132">
        <f t="shared" ref="F7:G17" si="1">SUM(H7,J7,L7)</f>
        <v>863</v>
      </c>
      <c r="G7" s="132">
        <f t="shared" si="1"/>
        <v>3232</v>
      </c>
      <c r="H7" s="132">
        <v>170</v>
      </c>
      <c r="I7" s="132">
        <v>952</v>
      </c>
      <c r="J7" s="132">
        <v>659</v>
      </c>
      <c r="K7" s="132">
        <v>2103</v>
      </c>
      <c r="L7" s="132">
        <v>34</v>
      </c>
      <c r="M7" s="132">
        <v>177</v>
      </c>
      <c r="N7" s="132">
        <v>237</v>
      </c>
      <c r="O7" s="132">
        <v>1259</v>
      </c>
      <c r="P7" s="98">
        <v>6</v>
      </c>
      <c r="Q7" s="98">
        <v>23</v>
      </c>
      <c r="R7" s="132">
        <v>57</v>
      </c>
      <c r="S7" s="132">
        <v>293</v>
      </c>
      <c r="U7" s="225">
        <f t="shared" ref="U7:U18" si="2">D7+F7+N7+P7+R7</f>
        <v>11312</v>
      </c>
      <c r="X7" s="225">
        <f t="shared" ref="X7:X18" si="3">U7-B7</f>
        <v>0</v>
      </c>
    </row>
    <row r="8" spans="1:24" ht="111.95" customHeight="1" x14ac:dyDescent="0.3">
      <c r="A8" s="5" t="s">
        <v>61</v>
      </c>
      <c r="B8" s="132">
        <f t="shared" si="0"/>
        <v>7246</v>
      </c>
      <c r="C8" s="132">
        <f t="shared" si="0"/>
        <v>22134</v>
      </c>
      <c r="D8" s="132">
        <v>6149</v>
      </c>
      <c r="E8" s="132">
        <v>17439</v>
      </c>
      <c r="F8" s="132">
        <f t="shared" si="1"/>
        <v>844</v>
      </c>
      <c r="G8" s="132">
        <f t="shared" si="1"/>
        <v>3321</v>
      </c>
      <c r="H8" s="132">
        <v>131</v>
      </c>
      <c r="I8" s="132">
        <v>849</v>
      </c>
      <c r="J8" s="132">
        <v>654</v>
      </c>
      <c r="K8" s="132">
        <v>2300</v>
      </c>
      <c r="L8" s="132">
        <v>59</v>
      </c>
      <c r="M8" s="132">
        <v>172</v>
      </c>
      <c r="N8" s="132">
        <v>220</v>
      </c>
      <c r="O8" s="132">
        <v>1227</v>
      </c>
      <c r="P8" s="132">
        <v>11</v>
      </c>
      <c r="Q8" s="132">
        <v>48</v>
      </c>
      <c r="R8" s="132">
        <v>22</v>
      </c>
      <c r="S8" s="132">
        <v>99</v>
      </c>
      <c r="U8" s="225">
        <f t="shared" si="2"/>
        <v>7246</v>
      </c>
      <c r="X8" s="225">
        <f t="shared" si="3"/>
        <v>0</v>
      </c>
    </row>
    <row r="9" spans="1:24" ht="111.95" customHeight="1" x14ac:dyDescent="0.3">
      <c r="A9" s="5" t="s">
        <v>62</v>
      </c>
      <c r="B9" s="132">
        <f t="shared" si="0"/>
        <v>1731</v>
      </c>
      <c r="C9" s="132">
        <f t="shared" si="0"/>
        <v>6745</v>
      </c>
      <c r="D9" s="132">
        <v>677</v>
      </c>
      <c r="E9" s="132">
        <v>1986</v>
      </c>
      <c r="F9" s="132">
        <f t="shared" si="1"/>
        <v>685</v>
      </c>
      <c r="G9" s="132">
        <f t="shared" si="1"/>
        <v>2868</v>
      </c>
      <c r="H9" s="132">
        <v>91</v>
      </c>
      <c r="I9" s="132">
        <v>568</v>
      </c>
      <c r="J9" s="132">
        <v>572</v>
      </c>
      <c r="K9" s="132">
        <v>2170</v>
      </c>
      <c r="L9" s="132">
        <v>22</v>
      </c>
      <c r="M9" s="132">
        <v>130</v>
      </c>
      <c r="N9" s="132">
        <v>323</v>
      </c>
      <c r="O9" s="132">
        <v>1682</v>
      </c>
      <c r="P9" s="132">
        <v>28</v>
      </c>
      <c r="Q9" s="132">
        <v>123</v>
      </c>
      <c r="R9" s="132">
        <v>18</v>
      </c>
      <c r="S9" s="132">
        <v>86</v>
      </c>
      <c r="U9" s="225">
        <f t="shared" si="2"/>
        <v>1731</v>
      </c>
      <c r="X9" s="225">
        <f t="shared" si="3"/>
        <v>0</v>
      </c>
    </row>
    <row r="10" spans="1:24" ht="111.95" customHeight="1" x14ac:dyDescent="0.3">
      <c r="A10" s="5" t="s">
        <v>63</v>
      </c>
      <c r="B10" s="132">
        <f t="shared" si="0"/>
        <v>842</v>
      </c>
      <c r="C10" s="132">
        <f t="shared" si="0"/>
        <v>2996</v>
      </c>
      <c r="D10" s="98">
        <v>0</v>
      </c>
      <c r="E10" s="98">
        <v>0</v>
      </c>
      <c r="F10" s="132">
        <f t="shared" si="1"/>
        <v>223</v>
      </c>
      <c r="G10" s="132">
        <f t="shared" si="1"/>
        <v>931</v>
      </c>
      <c r="H10" s="132">
        <v>132</v>
      </c>
      <c r="I10" s="132">
        <v>687</v>
      </c>
      <c r="J10" s="132">
        <v>91</v>
      </c>
      <c r="K10" s="132">
        <v>244</v>
      </c>
      <c r="L10" s="98">
        <v>0</v>
      </c>
      <c r="M10" s="98">
        <v>0</v>
      </c>
      <c r="N10" s="132">
        <v>277</v>
      </c>
      <c r="O10" s="132">
        <v>1327</v>
      </c>
      <c r="P10" s="132">
        <v>12</v>
      </c>
      <c r="Q10" s="132">
        <v>68</v>
      </c>
      <c r="R10" s="132">
        <v>330</v>
      </c>
      <c r="S10" s="132">
        <v>670</v>
      </c>
      <c r="U10" s="225">
        <f t="shared" si="2"/>
        <v>842</v>
      </c>
      <c r="X10" s="225">
        <f t="shared" si="3"/>
        <v>0</v>
      </c>
    </row>
    <row r="11" spans="1:24" ht="111.95" customHeight="1" x14ac:dyDescent="0.3">
      <c r="A11" s="5" t="s">
        <v>64</v>
      </c>
      <c r="B11" s="132">
        <f t="shared" si="0"/>
        <v>1717</v>
      </c>
      <c r="C11" s="132">
        <f t="shared" si="0"/>
        <v>6062</v>
      </c>
      <c r="D11" s="98">
        <v>0</v>
      </c>
      <c r="E11" s="98">
        <v>0</v>
      </c>
      <c r="F11" s="132">
        <f t="shared" si="1"/>
        <v>143</v>
      </c>
      <c r="G11" s="132">
        <f t="shared" si="1"/>
        <v>585</v>
      </c>
      <c r="H11" s="132">
        <v>18</v>
      </c>
      <c r="I11" s="132">
        <v>65</v>
      </c>
      <c r="J11" s="132">
        <v>125</v>
      </c>
      <c r="K11" s="132">
        <v>520</v>
      </c>
      <c r="L11" s="98">
        <v>0</v>
      </c>
      <c r="M11" s="98">
        <v>0</v>
      </c>
      <c r="N11" s="132">
        <v>287</v>
      </c>
      <c r="O11" s="132">
        <v>1413</v>
      </c>
      <c r="P11" s="132">
        <v>115</v>
      </c>
      <c r="Q11" s="132">
        <v>505</v>
      </c>
      <c r="R11" s="132">
        <v>1172</v>
      </c>
      <c r="S11" s="132">
        <v>3559</v>
      </c>
      <c r="U11" s="225">
        <f t="shared" si="2"/>
        <v>1717</v>
      </c>
      <c r="X11" s="225">
        <f t="shared" si="3"/>
        <v>0</v>
      </c>
    </row>
    <row r="12" spans="1:24" ht="111.95" customHeight="1" x14ac:dyDescent="0.3">
      <c r="A12" s="5" t="s">
        <v>65</v>
      </c>
      <c r="B12" s="132">
        <f t="shared" si="0"/>
        <v>9576</v>
      </c>
      <c r="C12" s="132">
        <f t="shared" si="0"/>
        <v>20136</v>
      </c>
      <c r="D12" s="132">
        <v>8003</v>
      </c>
      <c r="E12" s="132">
        <v>10695</v>
      </c>
      <c r="F12" s="132">
        <f t="shared" si="1"/>
        <v>766</v>
      </c>
      <c r="G12" s="132">
        <f t="shared" si="1"/>
        <v>4794</v>
      </c>
      <c r="H12" s="132">
        <v>168</v>
      </c>
      <c r="I12" s="132">
        <v>913</v>
      </c>
      <c r="J12" s="132">
        <v>505</v>
      </c>
      <c r="K12" s="132">
        <v>3466</v>
      </c>
      <c r="L12" s="98">
        <v>93</v>
      </c>
      <c r="M12" s="98">
        <v>415</v>
      </c>
      <c r="N12" s="132">
        <v>364</v>
      </c>
      <c r="O12" s="132">
        <v>3031</v>
      </c>
      <c r="P12" s="98">
        <v>0</v>
      </c>
      <c r="Q12" s="98">
        <v>0</v>
      </c>
      <c r="R12" s="132">
        <v>443</v>
      </c>
      <c r="S12" s="132">
        <v>1616</v>
      </c>
      <c r="U12" s="225">
        <f t="shared" si="2"/>
        <v>9576</v>
      </c>
      <c r="X12" s="225">
        <f t="shared" si="3"/>
        <v>0</v>
      </c>
    </row>
    <row r="13" spans="1:24" ht="111.95" customHeight="1" x14ac:dyDescent="0.3">
      <c r="A13" s="5" t="s">
        <v>66</v>
      </c>
      <c r="B13" s="132">
        <f t="shared" si="0"/>
        <v>7094</v>
      </c>
      <c r="C13" s="132">
        <f t="shared" si="0"/>
        <v>26049</v>
      </c>
      <c r="D13" s="132">
        <v>5200</v>
      </c>
      <c r="E13" s="132">
        <v>11090</v>
      </c>
      <c r="F13" s="132">
        <f t="shared" si="1"/>
        <v>1378</v>
      </c>
      <c r="G13" s="132">
        <f t="shared" si="1"/>
        <v>11507</v>
      </c>
      <c r="H13" s="132">
        <v>177</v>
      </c>
      <c r="I13" s="132">
        <v>938</v>
      </c>
      <c r="J13" s="132">
        <v>1148</v>
      </c>
      <c r="K13" s="132">
        <v>10166</v>
      </c>
      <c r="L13" s="132">
        <v>53</v>
      </c>
      <c r="M13" s="132">
        <v>403</v>
      </c>
      <c r="N13" s="132">
        <v>337</v>
      </c>
      <c r="O13" s="132">
        <v>2787</v>
      </c>
      <c r="P13" s="132">
        <v>46</v>
      </c>
      <c r="Q13" s="132">
        <v>260</v>
      </c>
      <c r="R13" s="132">
        <v>133</v>
      </c>
      <c r="S13" s="132">
        <v>405</v>
      </c>
      <c r="U13" s="225">
        <f t="shared" si="2"/>
        <v>7094</v>
      </c>
      <c r="X13" s="225">
        <f t="shared" si="3"/>
        <v>0</v>
      </c>
    </row>
    <row r="14" spans="1:24" ht="111.95" customHeight="1" x14ac:dyDescent="0.3">
      <c r="A14" s="5" t="s">
        <v>67</v>
      </c>
      <c r="B14" s="132">
        <f t="shared" si="0"/>
        <v>11379</v>
      </c>
      <c r="C14" s="132">
        <f t="shared" si="0"/>
        <v>36850</v>
      </c>
      <c r="D14" s="132">
        <v>7706</v>
      </c>
      <c r="E14" s="132">
        <v>21510</v>
      </c>
      <c r="F14" s="132">
        <f t="shared" si="1"/>
        <v>2715</v>
      </c>
      <c r="G14" s="132">
        <f t="shared" si="1"/>
        <v>13227</v>
      </c>
      <c r="H14" s="132">
        <v>196</v>
      </c>
      <c r="I14" s="132">
        <v>973</v>
      </c>
      <c r="J14" s="132">
        <v>2221</v>
      </c>
      <c r="K14" s="132">
        <v>11440</v>
      </c>
      <c r="L14" s="132">
        <v>298</v>
      </c>
      <c r="M14" s="132">
        <v>814</v>
      </c>
      <c r="N14" s="132">
        <v>119</v>
      </c>
      <c r="O14" s="132">
        <v>720</v>
      </c>
      <c r="P14" s="132">
        <v>72</v>
      </c>
      <c r="Q14" s="132">
        <v>459</v>
      </c>
      <c r="R14" s="132">
        <v>767</v>
      </c>
      <c r="S14" s="132">
        <v>934</v>
      </c>
      <c r="U14" s="225">
        <f t="shared" si="2"/>
        <v>11379</v>
      </c>
      <c r="X14" s="225">
        <f t="shared" si="3"/>
        <v>0</v>
      </c>
    </row>
    <row r="15" spans="1:24" ht="111.95" customHeight="1" x14ac:dyDescent="0.3">
      <c r="A15" s="5" t="s">
        <v>68</v>
      </c>
      <c r="B15" s="132">
        <f>SUM(D15,F15,N15,P15,R15)</f>
        <v>18652</v>
      </c>
      <c r="C15" s="132">
        <f t="shared" si="0"/>
        <v>41169</v>
      </c>
      <c r="D15" s="132">
        <v>14221</v>
      </c>
      <c r="E15" s="132">
        <v>26809</v>
      </c>
      <c r="F15" s="132">
        <f t="shared" si="1"/>
        <v>3574</v>
      </c>
      <c r="G15" s="132">
        <f t="shared" si="1"/>
        <v>10767</v>
      </c>
      <c r="H15" s="132">
        <v>188</v>
      </c>
      <c r="I15" s="132">
        <v>789</v>
      </c>
      <c r="J15" s="132">
        <v>3221</v>
      </c>
      <c r="K15" s="132">
        <v>9256</v>
      </c>
      <c r="L15" s="132">
        <v>165</v>
      </c>
      <c r="M15" s="132">
        <v>722</v>
      </c>
      <c r="N15" s="132">
        <v>378</v>
      </c>
      <c r="O15" s="132">
        <v>1798</v>
      </c>
      <c r="P15" s="132">
        <v>171</v>
      </c>
      <c r="Q15" s="132">
        <v>967</v>
      </c>
      <c r="R15" s="132">
        <v>308</v>
      </c>
      <c r="S15" s="132">
        <v>828</v>
      </c>
      <c r="U15" s="225">
        <f t="shared" si="2"/>
        <v>18652</v>
      </c>
      <c r="X15" s="225">
        <f t="shared" si="3"/>
        <v>0</v>
      </c>
    </row>
    <row r="16" spans="1:24" ht="111.95" customHeight="1" x14ac:dyDescent="0.3">
      <c r="A16" s="5" t="s">
        <v>69</v>
      </c>
      <c r="B16" s="132">
        <f t="shared" si="0"/>
        <v>15704</v>
      </c>
      <c r="C16" s="132">
        <f t="shared" si="0"/>
        <v>39992</v>
      </c>
      <c r="D16" s="132">
        <v>11725</v>
      </c>
      <c r="E16" s="132">
        <v>27452</v>
      </c>
      <c r="F16" s="132">
        <f t="shared" si="1"/>
        <v>3201</v>
      </c>
      <c r="G16" s="132">
        <f t="shared" si="1"/>
        <v>9408</v>
      </c>
      <c r="H16" s="132">
        <v>205</v>
      </c>
      <c r="I16" s="132">
        <v>829</v>
      </c>
      <c r="J16" s="132">
        <v>2105</v>
      </c>
      <c r="K16" s="132">
        <v>6429</v>
      </c>
      <c r="L16" s="132">
        <v>891</v>
      </c>
      <c r="M16" s="132">
        <v>2150</v>
      </c>
      <c r="N16" s="132">
        <v>461</v>
      </c>
      <c r="O16" s="132">
        <v>2115</v>
      </c>
      <c r="P16" s="132">
        <v>104</v>
      </c>
      <c r="Q16" s="132">
        <v>446</v>
      </c>
      <c r="R16" s="132">
        <v>213</v>
      </c>
      <c r="S16" s="132">
        <v>571</v>
      </c>
      <c r="U16" s="225">
        <f t="shared" si="2"/>
        <v>15704</v>
      </c>
      <c r="X16" s="225">
        <f t="shared" si="3"/>
        <v>0</v>
      </c>
    </row>
    <row r="17" spans="1:24" ht="111.95" customHeight="1" x14ac:dyDescent="0.3">
      <c r="A17" s="5" t="s">
        <v>70</v>
      </c>
      <c r="B17" s="132">
        <f>SUM(D17,F17,N17,P17,R17)</f>
        <v>18095</v>
      </c>
      <c r="C17" s="132">
        <f t="shared" si="0"/>
        <v>34397</v>
      </c>
      <c r="D17" s="132">
        <v>14642</v>
      </c>
      <c r="E17" s="132">
        <v>23422</v>
      </c>
      <c r="F17" s="132">
        <f t="shared" si="1"/>
        <v>2580</v>
      </c>
      <c r="G17" s="132">
        <f t="shared" si="1"/>
        <v>8022</v>
      </c>
      <c r="H17" s="132">
        <v>233</v>
      </c>
      <c r="I17" s="132">
        <v>834</v>
      </c>
      <c r="J17" s="132">
        <v>1488</v>
      </c>
      <c r="K17" s="132">
        <v>4911</v>
      </c>
      <c r="L17" s="132">
        <v>859</v>
      </c>
      <c r="M17" s="132">
        <v>2277</v>
      </c>
      <c r="N17" s="132">
        <v>510</v>
      </c>
      <c r="O17" s="132">
        <v>2108</v>
      </c>
      <c r="P17" s="132">
        <v>36</v>
      </c>
      <c r="Q17" s="132">
        <v>148</v>
      </c>
      <c r="R17" s="132">
        <v>327</v>
      </c>
      <c r="S17" s="132">
        <v>697</v>
      </c>
      <c r="U17" s="225">
        <f t="shared" si="2"/>
        <v>18095</v>
      </c>
      <c r="X17" s="225">
        <f t="shared" si="3"/>
        <v>0</v>
      </c>
    </row>
    <row r="18" spans="1:24" ht="111.95" customHeight="1" x14ac:dyDescent="0.3">
      <c r="A18" s="39" t="s">
        <v>72</v>
      </c>
      <c r="B18" s="137">
        <f>SUM(B6:B17)</f>
        <v>119700</v>
      </c>
      <c r="C18" s="133">
        <f t="shared" ref="C18:S18" si="4">SUM(C6:C17)</f>
        <v>281175</v>
      </c>
      <c r="D18" s="133">
        <f t="shared" si="4"/>
        <v>93360</v>
      </c>
      <c r="E18" s="152">
        <f t="shared" si="4"/>
        <v>173863</v>
      </c>
      <c r="F18" s="133">
        <f t="shared" si="4"/>
        <v>18182</v>
      </c>
      <c r="G18" s="152">
        <f t="shared" si="4"/>
        <v>73696</v>
      </c>
      <c r="H18" s="133">
        <f t="shared" si="4"/>
        <v>1907</v>
      </c>
      <c r="I18" s="34">
        <f t="shared" si="4"/>
        <v>9368</v>
      </c>
      <c r="J18" s="133">
        <f t="shared" si="4"/>
        <v>13744</v>
      </c>
      <c r="K18" s="133">
        <f t="shared" si="4"/>
        <v>56661</v>
      </c>
      <c r="L18" s="133">
        <f t="shared" si="4"/>
        <v>2531</v>
      </c>
      <c r="M18" s="133">
        <f t="shared" si="4"/>
        <v>7667</v>
      </c>
      <c r="N18" s="137">
        <f>SUM(N6:N17)</f>
        <v>3716</v>
      </c>
      <c r="O18" s="152">
        <f t="shared" si="4"/>
        <v>20588</v>
      </c>
      <c r="P18" s="133">
        <f t="shared" si="4"/>
        <v>609</v>
      </c>
      <c r="Q18" s="133">
        <f t="shared" si="4"/>
        <v>3073</v>
      </c>
      <c r="R18" s="134">
        <f t="shared" si="4"/>
        <v>3833</v>
      </c>
      <c r="S18" s="247">
        <f t="shared" si="4"/>
        <v>9955</v>
      </c>
      <c r="U18" s="225">
        <f t="shared" si="2"/>
        <v>119700</v>
      </c>
      <c r="X18" s="225">
        <f t="shared" si="3"/>
        <v>0</v>
      </c>
    </row>
    <row r="21" spans="1:24" s="87" customFormat="1" ht="105" customHeight="1" x14ac:dyDescent="0.3">
      <c r="A21" s="89"/>
      <c r="C21" s="88"/>
      <c r="F21" s="88"/>
      <c r="G21" s="88"/>
      <c r="R21" s="88"/>
    </row>
  </sheetData>
  <mergeCells count="15">
    <mergeCell ref="A1:I1"/>
    <mergeCell ref="J1:S1"/>
    <mergeCell ref="F3:I3"/>
    <mergeCell ref="J3:M3"/>
    <mergeCell ref="R3:S4"/>
    <mergeCell ref="F4:G4"/>
    <mergeCell ref="H4:I4"/>
    <mergeCell ref="J4:K4"/>
    <mergeCell ref="L4:M4"/>
    <mergeCell ref="A2:S2"/>
    <mergeCell ref="A3:A5"/>
    <mergeCell ref="B3:C4"/>
    <mergeCell ref="D3:E4"/>
    <mergeCell ref="N3:O4"/>
    <mergeCell ref="P3:Q4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12" pageOrder="overThenDown" orientation="portrait" useFirstPageNumber="1" r:id="rId1"/>
  <headerFooter>
    <oddFooter>&amp;C&amp;30&amp;P</oddFooter>
  </headerFooter>
  <colBreaks count="1" manualBreakCount="1">
    <brk id="9" max="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FF00"/>
  </sheetPr>
  <dimension ref="A1:M22"/>
  <sheetViews>
    <sheetView view="pageBreakPreview" zoomScale="40" zoomScaleSheetLayoutView="40" workbookViewId="0">
      <pane xSplit="1" ySplit="4" topLeftCell="B5" activePane="bottomRight" state="frozen"/>
      <selection activeCell="S17" sqref="S17"/>
      <selection pane="topRight" activeCell="S17" sqref="S17"/>
      <selection pane="bottomLeft" activeCell="S17" sqref="S17"/>
      <selection pane="bottomRight" activeCell="F7" sqref="F7"/>
    </sheetView>
  </sheetViews>
  <sheetFormatPr defaultRowHeight="19.5" x14ac:dyDescent="0.3"/>
  <cols>
    <col min="1" max="1" width="17.5" style="1" customWidth="1"/>
    <col min="2" max="2" width="26.5" style="2" customWidth="1"/>
    <col min="3" max="3" width="37.875" style="2" customWidth="1"/>
    <col min="4" max="4" width="26.5" style="2" customWidth="1"/>
    <col min="5" max="5" width="37.875" style="2" customWidth="1"/>
    <col min="6" max="6" width="26.5" style="2" customWidth="1"/>
    <col min="7" max="7" width="37.875" style="2" customWidth="1"/>
    <col min="8" max="8" width="29.375" style="2" customWidth="1"/>
    <col min="9" max="9" width="40.375" style="2" customWidth="1"/>
    <col min="10" max="10" width="29.375" style="2" customWidth="1"/>
    <col min="11" max="11" width="40.375" style="2" customWidth="1"/>
    <col min="12" max="12" width="29.375" style="2" customWidth="1"/>
    <col min="13" max="13" width="40.375" style="2" customWidth="1"/>
  </cols>
  <sheetData>
    <row r="1" spans="1:13" ht="165.75" customHeight="1" x14ac:dyDescent="0.3">
      <c r="A1" s="268" t="s">
        <v>560</v>
      </c>
      <c r="B1" s="268"/>
      <c r="C1" s="268"/>
      <c r="D1" s="268"/>
      <c r="E1" s="268"/>
      <c r="F1" s="268"/>
      <c r="G1" s="268"/>
      <c r="H1" s="269" t="s">
        <v>75</v>
      </c>
      <c r="I1" s="269"/>
      <c r="J1" s="269"/>
      <c r="K1" s="269"/>
      <c r="L1" s="269"/>
      <c r="M1" s="269"/>
    </row>
    <row r="2" spans="1:13" ht="39.950000000000003" customHeight="1" x14ac:dyDescent="0.3">
      <c r="A2" s="260" t="s">
        <v>73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ht="97.5" customHeight="1" x14ac:dyDescent="0.3">
      <c r="A3" s="265" t="s">
        <v>18</v>
      </c>
      <c r="B3" s="259" t="s">
        <v>0</v>
      </c>
      <c r="C3" s="259"/>
      <c r="D3" s="259" t="s">
        <v>76</v>
      </c>
      <c r="E3" s="259"/>
      <c r="F3" s="262" t="s">
        <v>77</v>
      </c>
      <c r="G3" s="263"/>
      <c r="H3" s="261" t="s">
        <v>78</v>
      </c>
      <c r="I3" s="261"/>
      <c r="J3" s="261" t="s">
        <v>79</v>
      </c>
      <c r="K3" s="261"/>
      <c r="L3" s="261" t="s">
        <v>12</v>
      </c>
      <c r="M3" s="261"/>
    </row>
    <row r="4" spans="1:13" ht="97.5" customHeight="1" x14ac:dyDescent="0.3">
      <c r="A4" s="267"/>
      <c r="B4" s="105" t="s">
        <v>5</v>
      </c>
      <c r="C4" s="105" t="s">
        <v>6</v>
      </c>
      <c r="D4" s="105" t="s">
        <v>15</v>
      </c>
      <c r="E4" s="105" t="s">
        <v>6</v>
      </c>
      <c r="F4" s="105" t="s">
        <v>15</v>
      </c>
      <c r="G4" s="105" t="s">
        <v>6</v>
      </c>
      <c r="H4" s="105" t="s">
        <v>15</v>
      </c>
      <c r="I4" s="105" t="s">
        <v>6</v>
      </c>
      <c r="J4" s="105" t="s">
        <v>15</v>
      </c>
      <c r="K4" s="105" t="s">
        <v>6</v>
      </c>
      <c r="L4" s="105" t="s">
        <v>15</v>
      </c>
      <c r="M4" s="105" t="s">
        <v>6</v>
      </c>
    </row>
    <row r="5" spans="1:13" ht="111.95" customHeight="1" x14ac:dyDescent="0.3">
      <c r="A5" s="5" t="s">
        <v>59</v>
      </c>
      <c r="B5" s="123">
        <f>SUM(D5,F5,H5,J5,L5)</f>
        <v>16352</v>
      </c>
      <c r="C5" s="123">
        <f>SUM(E5,G5,I5,K5,M5)</f>
        <v>20637535</v>
      </c>
      <c r="D5" s="123">
        <v>14888</v>
      </c>
      <c r="E5" s="123">
        <v>14259274</v>
      </c>
      <c r="F5" s="123">
        <v>1210</v>
      </c>
      <c r="G5" s="123">
        <v>5034424</v>
      </c>
      <c r="H5" s="123">
        <v>203</v>
      </c>
      <c r="I5" s="123">
        <v>1120880</v>
      </c>
      <c r="J5" s="123">
        <v>8</v>
      </c>
      <c r="K5" s="123">
        <v>26447</v>
      </c>
      <c r="L5" s="123">
        <v>43</v>
      </c>
      <c r="M5" s="123">
        <v>196510</v>
      </c>
    </row>
    <row r="6" spans="1:13" ht="111.95" customHeight="1" x14ac:dyDescent="0.3">
      <c r="A6" s="5" t="s">
        <v>60</v>
      </c>
      <c r="B6" s="123">
        <f t="shared" ref="B6:C16" si="0">SUM(D6,F6,H6,J6,L6)</f>
        <v>11312</v>
      </c>
      <c r="C6" s="123">
        <f>SUM(E6,G6,I6,K6,M6)</f>
        <v>24007782</v>
      </c>
      <c r="D6" s="123">
        <v>10149</v>
      </c>
      <c r="E6" s="123">
        <v>19200819</v>
      </c>
      <c r="F6" s="123">
        <v>863</v>
      </c>
      <c r="G6" s="123">
        <v>3231914</v>
      </c>
      <c r="H6" s="123">
        <v>237</v>
      </c>
      <c r="I6" s="123">
        <v>1259298</v>
      </c>
      <c r="J6" s="123">
        <v>6</v>
      </c>
      <c r="K6" s="123">
        <v>23294</v>
      </c>
      <c r="L6" s="123">
        <v>57</v>
      </c>
      <c r="M6" s="123">
        <v>292457</v>
      </c>
    </row>
    <row r="7" spans="1:13" ht="111.95" customHeight="1" x14ac:dyDescent="0.3">
      <c r="A7" s="5" t="s">
        <v>61</v>
      </c>
      <c r="B7" s="123">
        <f t="shared" si="0"/>
        <v>7246</v>
      </c>
      <c r="C7" s="123">
        <f t="shared" si="0"/>
        <v>22134225</v>
      </c>
      <c r="D7" s="123">
        <v>6149</v>
      </c>
      <c r="E7" s="123">
        <v>17439059</v>
      </c>
      <c r="F7" s="123">
        <v>844</v>
      </c>
      <c r="G7" s="123">
        <v>3321687</v>
      </c>
      <c r="H7" s="123">
        <v>220</v>
      </c>
      <c r="I7" s="123">
        <v>1226876</v>
      </c>
      <c r="J7" s="123">
        <v>11</v>
      </c>
      <c r="K7" s="123">
        <v>47550</v>
      </c>
      <c r="L7" s="123">
        <v>22</v>
      </c>
      <c r="M7" s="123">
        <v>99053</v>
      </c>
    </row>
    <row r="8" spans="1:13" ht="111.95" customHeight="1" x14ac:dyDescent="0.3">
      <c r="A8" s="5" t="s">
        <v>62</v>
      </c>
      <c r="B8" s="123">
        <f t="shared" si="0"/>
        <v>1731</v>
      </c>
      <c r="C8" s="123">
        <f>SUM(E8,G8,I8,K8,M8)</f>
        <v>6744924</v>
      </c>
      <c r="D8" s="123">
        <v>677</v>
      </c>
      <c r="E8" s="123">
        <v>1986426</v>
      </c>
      <c r="F8" s="123">
        <v>685</v>
      </c>
      <c r="G8" s="123">
        <v>2867860</v>
      </c>
      <c r="H8" s="123">
        <v>323</v>
      </c>
      <c r="I8" s="123">
        <v>1682139</v>
      </c>
      <c r="J8" s="123">
        <v>28</v>
      </c>
      <c r="K8" s="123">
        <v>123610</v>
      </c>
      <c r="L8" s="123">
        <v>18</v>
      </c>
      <c r="M8" s="123">
        <v>84889</v>
      </c>
    </row>
    <row r="9" spans="1:13" ht="111.95" customHeight="1" x14ac:dyDescent="0.3">
      <c r="A9" s="5" t="s">
        <v>63</v>
      </c>
      <c r="B9" s="123">
        <f t="shared" si="0"/>
        <v>842</v>
      </c>
      <c r="C9" s="123">
        <f t="shared" si="0"/>
        <v>2996021</v>
      </c>
      <c r="D9" s="123">
        <v>0</v>
      </c>
      <c r="E9" s="123">
        <v>0</v>
      </c>
      <c r="F9" s="123">
        <v>223</v>
      </c>
      <c r="G9" s="123">
        <v>930723</v>
      </c>
      <c r="H9" s="123">
        <v>277</v>
      </c>
      <c r="I9" s="123">
        <v>1327277</v>
      </c>
      <c r="J9" s="123">
        <v>12</v>
      </c>
      <c r="K9" s="123">
        <v>67545</v>
      </c>
      <c r="L9" s="123">
        <v>330</v>
      </c>
      <c r="M9" s="123">
        <v>670476</v>
      </c>
    </row>
    <row r="10" spans="1:13" ht="111.95" customHeight="1" x14ac:dyDescent="0.3">
      <c r="A10" s="5" t="s">
        <v>64</v>
      </c>
      <c r="B10" s="123">
        <f t="shared" si="0"/>
        <v>1717</v>
      </c>
      <c r="C10" s="123">
        <f t="shared" si="0"/>
        <v>6062515</v>
      </c>
      <c r="D10" s="123">
        <v>0</v>
      </c>
      <c r="E10" s="123">
        <v>0</v>
      </c>
      <c r="F10" s="123">
        <v>143</v>
      </c>
      <c r="G10" s="123">
        <v>585249</v>
      </c>
      <c r="H10" s="123">
        <v>287</v>
      </c>
      <c r="I10" s="123">
        <v>1412728</v>
      </c>
      <c r="J10" s="123">
        <v>115</v>
      </c>
      <c r="K10" s="123">
        <v>505008</v>
      </c>
      <c r="L10" s="123">
        <v>1172</v>
      </c>
      <c r="M10" s="123">
        <v>3559530</v>
      </c>
    </row>
    <row r="11" spans="1:13" ht="111.95" customHeight="1" x14ac:dyDescent="0.3">
      <c r="A11" s="5" t="s">
        <v>65</v>
      </c>
      <c r="B11" s="123">
        <f t="shared" si="0"/>
        <v>9576</v>
      </c>
      <c r="C11" s="123">
        <f t="shared" si="0"/>
        <v>20136238</v>
      </c>
      <c r="D11" s="123">
        <v>8003</v>
      </c>
      <c r="E11" s="123">
        <v>10695020</v>
      </c>
      <c r="F11" s="123">
        <v>766</v>
      </c>
      <c r="G11" s="123">
        <v>4793851</v>
      </c>
      <c r="H11" s="123">
        <v>364</v>
      </c>
      <c r="I11" s="123">
        <v>3031375</v>
      </c>
      <c r="J11" s="123">
        <v>0</v>
      </c>
      <c r="K11" s="123">
        <v>0</v>
      </c>
      <c r="L11" s="123">
        <v>443</v>
      </c>
      <c r="M11" s="123">
        <v>1615992</v>
      </c>
    </row>
    <row r="12" spans="1:13" ht="111.95" customHeight="1" x14ac:dyDescent="0.3">
      <c r="A12" s="5" t="s">
        <v>66</v>
      </c>
      <c r="B12" s="123">
        <f t="shared" si="0"/>
        <v>7094</v>
      </c>
      <c r="C12" s="123">
        <f t="shared" si="0"/>
        <v>26048631</v>
      </c>
      <c r="D12" s="123">
        <v>5200</v>
      </c>
      <c r="E12" s="123">
        <v>11089738</v>
      </c>
      <c r="F12" s="123">
        <v>1378</v>
      </c>
      <c r="G12" s="123">
        <v>11506909</v>
      </c>
      <c r="H12" s="123">
        <v>337</v>
      </c>
      <c r="I12" s="123">
        <v>2787086</v>
      </c>
      <c r="J12" s="123">
        <v>46</v>
      </c>
      <c r="K12" s="123">
        <v>259616</v>
      </c>
      <c r="L12" s="123">
        <v>133</v>
      </c>
      <c r="M12" s="123">
        <v>405282</v>
      </c>
    </row>
    <row r="13" spans="1:13" ht="111.95" customHeight="1" x14ac:dyDescent="0.3">
      <c r="A13" s="5" t="s">
        <v>67</v>
      </c>
      <c r="B13" s="123">
        <f t="shared" si="0"/>
        <v>11379</v>
      </c>
      <c r="C13" s="123">
        <f t="shared" si="0"/>
        <v>36849668</v>
      </c>
      <c r="D13" s="123">
        <v>7706</v>
      </c>
      <c r="E13" s="123">
        <v>21510478</v>
      </c>
      <c r="F13" s="123">
        <v>2715</v>
      </c>
      <c r="G13" s="123">
        <v>13226613</v>
      </c>
      <c r="H13" s="123">
        <v>119</v>
      </c>
      <c r="I13" s="123">
        <v>720041</v>
      </c>
      <c r="J13" s="123">
        <v>72</v>
      </c>
      <c r="K13" s="123">
        <v>459421</v>
      </c>
      <c r="L13" s="123">
        <v>767</v>
      </c>
      <c r="M13" s="123">
        <v>933115</v>
      </c>
    </row>
    <row r="14" spans="1:13" ht="111.95" customHeight="1" x14ac:dyDescent="0.3">
      <c r="A14" s="5" t="s">
        <v>68</v>
      </c>
      <c r="B14" s="123">
        <f t="shared" si="0"/>
        <v>18652</v>
      </c>
      <c r="C14" s="123">
        <f t="shared" si="0"/>
        <v>41169473</v>
      </c>
      <c r="D14" s="123">
        <v>14221</v>
      </c>
      <c r="E14" s="123">
        <v>26809000</v>
      </c>
      <c r="F14" s="123">
        <v>3574</v>
      </c>
      <c r="G14" s="123">
        <v>10767970</v>
      </c>
      <c r="H14" s="123">
        <v>378</v>
      </c>
      <c r="I14" s="123">
        <v>1797601</v>
      </c>
      <c r="J14" s="123">
        <v>171</v>
      </c>
      <c r="K14" s="123">
        <v>967107</v>
      </c>
      <c r="L14" s="123">
        <v>308</v>
      </c>
      <c r="M14" s="123">
        <v>827795</v>
      </c>
    </row>
    <row r="15" spans="1:13" ht="111.95" customHeight="1" x14ac:dyDescent="0.3">
      <c r="A15" s="5" t="s">
        <v>69</v>
      </c>
      <c r="B15" s="123">
        <f t="shared" si="0"/>
        <v>15704</v>
      </c>
      <c r="C15" s="123">
        <f t="shared" si="0"/>
        <v>39991922</v>
      </c>
      <c r="D15" s="123">
        <v>11725</v>
      </c>
      <c r="E15" s="123">
        <v>27452367</v>
      </c>
      <c r="F15" s="123">
        <v>3201</v>
      </c>
      <c r="G15" s="123">
        <v>9408570</v>
      </c>
      <c r="H15" s="123">
        <v>461</v>
      </c>
      <c r="I15" s="123">
        <v>2114802</v>
      </c>
      <c r="J15" s="123">
        <v>104</v>
      </c>
      <c r="K15" s="123">
        <v>446356</v>
      </c>
      <c r="L15" s="123">
        <v>213</v>
      </c>
      <c r="M15" s="123">
        <v>569827</v>
      </c>
    </row>
    <row r="16" spans="1:13" ht="111.95" customHeight="1" x14ac:dyDescent="0.3">
      <c r="A16" s="5" t="s">
        <v>70</v>
      </c>
      <c r="B16" s="123">
        <f t="shared" si="0"/>
        <v>18095</v>
      </c>
      <c r="C16" s="123">
        <f>SUM(E16,G16,I16,K16,M16)</f>
        <v>34396893</v>
      </c>
      <c r="D16" s="123">
        <v>14642</v>
      </c>
      <c r="E16" s="123">
        <v>23421653</v>
      </c>
      <c r="F16" s="123">
        <v>2580</v>
      </c>
      <c r="G16" s="123">
        <f>8021419-1003</f>
        <v>8020416</v>
      </c>
      <c r="H16" s="123">
        <f>510-1</f>
        <v>509</v>
      </c>
      <c r="I16" s="123">
        <f>2108423-2</f>
        <v>2108421</v>
      </c>
      <c r="J16" s="123">
        <v>35</v>
      </c>
      <c r="K16" s="123">
        <v>147769</v>
      </c>
      <c r="L16" s="123">
        <f>325+4</f>
        <v>329</v>
      </c>
      <c r="M16" s="123">
        <f>697629+1005</f>
        <v>698634</v>
      </c>
    </row>
    <row r="17" spans="1:13" ht="111.95" customHeight="1" x14ac:dyDescent="0.3">
      <c r="A17" s="23" t="s">
        <v>72</v>
      </c>
      <c r="B17" s="158">
        <f>SUM(B5:B16)</f>
        <v>119700</v>
      </c>
      <c r="C17" s="158">
        <f t="shared" ref="C17:M17" si="1">SUM(C5:C16)</f>
        <v>281175827</v>
      </c>
      <c r="D17" s="158">
        <f t="shared" si="1"/>
        <v>93360</v>
      </c>
      <c r="E17" s="158">
        <f t="shared" si="1"/>
        <v>173863834</v>
      </c>
      <c r="F17" s="158">
        <f t="shared" si="1"/>
        <v>18182</v>
      </c>
      <c r="G17" s="159">
        <f t="shared" si="1"/>
        <v>73696186</v>
      </c>
      <c r="H17" s="158">
        <f t="shared" si="1"/>
        <v>3715</v>
      </c>
      <c r="I17" s="159">
        <f t="shared" si="1"/>
        <v>20588524</v>
      </c>
      <c r="J17" s="158">
        <f t="shared" si="1"/>
        <v>608</v>
      </c>
      <c r="K17" s="158">
        <f t="shared" si="1"/>
        <v>3073723</v>
      </c>
      <c r="L17" s="158">
        <f t="shared" si="1"/>
        <v>3835</v>
      </c>
      <c r="M17" s="159">
        <f t="shared" si="1"/>
        <v>9953560</v>
      </c>
    </row>
    <row r="22" spans="1:13" ht="91.15" customHeight="1" x14ac:dyDescent="0.3">
      <c r="C22" s="147"/>
    </row>
  </sheetData>
  <mergeCells count="10">
    <mergeCell ref="L3:M3"/>
    <mergeCell ref="A1:G1"/>
    <mergeCell ref="H1:M1"/>
    <mergeCell ref="A2:M2"/>
    <mergeCell ref="A3:A4"/>
    <mergeCell ref="B3:C3"/>
    <mergeCell ref="D3:E3"/>
    <mergeCell ref="F3:G3"/>
    <mergeCell ref="H3:I3"/>
    <mergeCell ref="J3:K3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14" pageOrder="overThenDown" orientation="portrait" useFirstPageNumber="1" r:id="rId1"/>
  <headerFooter>
    <oddFooter>&amp;C&amp;30&amp;P</oddFooter>
  </headerFooter>
  <colBreaks count="1" manualBreakCount="1">
    <brk id="7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00"/>
  </sheetPr>
  <dimension ref="A1:Y34"/>
  <sheetViews>
    <sheetView view="pageBreakPreview" topLeftCell="A16" zoomScale="40" zoomScaleSheetLayoutView="40" workbookViewId="0">
      <selection activeCell="N18" sqref="N18:Y18"/>
    </sheetView>
  </sheetViews>
  <sheetFormatPr defaultRowHeight="19.5" x14ac:dyDescent="0.3"/>
  <cols>
    <col min="1" max="1" width="17.5" style="1" customWidth="1"/>
    <col min="2" max="2" width="15.125" style="2" customWidth="1"/>
    <col min="3" max="3" width="21.625" style="2" customWidth="1"/>
    <col min="4" max="4" width="12.625" style="2" customWidth="1"/>
    <col min="5" max="5" width="14.125" style="2" customWidth="1"/>
    <col min="6" max="6" width="21.625" style="2" customWidth="1"/>
    <col min="7" max="7" width="11.625" style="2" customWidth="1"/>
    <col min="8" max="8" width="15.125" style="2" customWidth="1"/>
    <col min="9" max="9" width="21.625" style="2" customWidth="1"/>
    <col min="10" max="10" width="11.625" style="2" customWidth="1"/>
    <col min="11" max="11" width="12.125" style="2" customWidth="1"/>
    <col min="12" max="12" width="21.625" style="2" customWidth="1"/>
    <col min="13" max="13" width="14.625" style="2" customWidth="1"/>
    <col min="14" max="14" width="15.125" style="2" customWidth="1"/>
    <col min="15" max="15" width="22.625" style="2" customWidth="1"/>
    <col min="16" max="16" width="14.75" style="2" customWidth="1"/>
    <col min="17" max="17" width="15.125" style="2" customWidth="1"/>
    <col min="18" max="18" width="22.625" style="2" customWidth="1"/>
    <col min="19" max="19" width="14.75" style="2" customWidth="1"/>
    <col min="20" max="20" width="15.125" style="2" customWidth="1"/>
    <col min="21" max="21" width="22.625" style="2" customWidth="1"/>
    <col min="22" max="22" width="14.75" style="2" customWidth="1"/>
    <col min="23" max="23" width="15.125" style="2" customWidth="1"/>
    <col min="24" max="24" width="22.625" style="2" customWidth="1"/>
    <col min="25" max="25" width="14.75" style="2" customWidth="1"/>
  </cols>
  <sheetData>
    <row r="1" spans="1:25" ht="165.75" customHeight="1" x14ac:dyDescent="0.3">
      <c r="A1" s="268" t="s">
        <v>561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9" t="s">
        <v>80</v>
      </c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39.950000000000003" customHeight="1" x14ac:dyDescent="0.3">
      <c r="A2" s="260" t="s">
        <v>82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97.5" customHeight="1" x14ac:dyDescent="0.3">
      <c r="A3" s="265" t="s">
        <v>18</v>
      </c>
      <c r="B3" s="262" t="s">
        <v>0</v>
      </c>
      <c r="C3" s="263"/>
      <c r="D3" s="264"/>
      <c r="E3" s="262" t="s">
        <v>83</v>
      </c>
      <c r="F3" s="263"/>
      <c r="G3" s="264"/>
      <c r="H3" s="262" t="s">
        <v>84</v>
      </c>
      <c r="I3" s="263"/>
      <c r="J3" s="264"/>
      <c r="K3" s="262" t="s">
        <v>85</v>
      </c>
      <c r="L3" s="263"/>
      <c r="M3" s="264"/>
      <c r="N3" s="262" t="s">
        <v>86</v>
      </c>
      <c r="O3" s="263"/>
      <c r="P3" s="264"/>
      <c r="Q3" s="262" t="s">
        <v>87</v>
      </c>
      <c r="R3" s="263"/>
      <c r="S3" s="264"/>
      <c r="T3" s="262" t="s">
        <v>88</v>
      </c>
      <c r="U3" s="263"/>
      <c r="V3" s="264"/>
      <c r="W3" s="262" t="s">
        <v>89</v>
      </c>
      <c r="X3" s="263"/>
      <c r="Y3" s="264"/>
    </row>
    <row r="4" spans="1:25" ht="97.5" customHeight="1" x14ac:dyDescent="0.3">
      <c r="A4" s="267"/>
      <c r="B4" s="105" t="s">
        <v>5</v>
      </c>
      <c r="C4" s="105" t="s">
        <v>90</v>
      </c>
      <c r="D4" s="105" t="s">
        <v>91</v>
      </c>
      <c r="E4" s="105" t="s">
        <v>5</v>
      </c>
      <c r="F4" s="105" t="s">
        <v>90</v>
      </c>
      <c r="G4" s="105" t="s">
        <v>91</v>
      </c>
      <c r="H4" s="105" t="s">
        <v>5</v>
      </c>
      <c r="I4" s="105" t="s">
        <v>90</v>
      </c>
      <c r="J4" s="105" t="s">
        <v>91</v>
      </c>
      <c r="K4" s="105" t="s">
        <v>5</v>
      </c>
      <c r="L4" s="105" t="s">
        <v>90</v>
      </c>
      <c r="M4" s="105" t="s">
        <v>91</v>
      </c>
      <c r="N4" s="105" t="s">
        <v>5</v>
      </c>
      <c r="O4" s="105" t="s">
        <v>90</v>
      </c>
      <c r="P4" s="105" t="s">
        <v>91</v>
      </c>
      <c r="Q4" s="105" t="s">
        <v>5</v>
      </c>
      <c r="R4" s="105" t="s">
        <v>90</v>
      </c>
      <c r="S4" s="105" t="s">
        <v>91</v>
      </c>
      <c r="T4" s="105" t="s">
        <v>5</v>
      </c>
      <c r="U4" s="105" t="s">
        <v>90</v>
      </c>
      <c r="V4" s="105" t="s">
        <v>91</v>
      </c>
      <c r="W4" s="105" t="s">
        <v>5</v>
      </c>
      <c r="X4" s="105" t="s">
        <v>90</v>
      </c>
      <c r="Y4" s="105" t="s">
        <v>91</v>
      </c>
    </row>
    <row r="5" spans="1:25" ht="111.95" customHeight="1" x14ac:dyDescent="0.3">
      <c r="A5" s="5" t="s">
        <v>59</v>
      </c>
      <c r="B5" s="3">
        <f>SUM(E5,H5,K5,N5,Q5,T5,W5,B22,E22,H22,K22,N22,Q22,T22,W22)</f>
        <v>16352</v>
      </c>
      <c r="C5" s="3">
        <f t="shared" ref="C5:C16" si="0">SUM(F5,I5,L5,O5,R5,U5,X5,C22,F22,I22,L22,O22,R22,U22,X22)</f>
        <v>20637535</v>
      </c>
      <c r="D5" s="191">
        <f>IF(B5=0,0,((C5/B5)))</f>
        <v>1262.0801736790606</v>
      </c>
      <c r="E5" s="188">
        <v>3678</v>
      </c>
      <c r="F5" s="188">
        <v>4856918</v>
      </c>
      <c r="G5" s="208">
        <f>IF(E5=0,0,((F5/E5)))</f>
        <v>1320.5323545405111</v>
      </c>
      <c r="H5" s="188">
        <v>735</v>
      </c>
      <c r="I5" s="188">
        <v>2810269</v>
      </c>
      <c r="J5" s="208">
        <f>IF(H5=0,0,((I5/H5)))</f>
        <v>3823.4952380952382</v>
      </c>
      <c r="K5" s="210">
        <v>35</v>
      </c>
      <c r="L5" s="211">
        <v>319419</v>
      </c>
      <c r="M5" s="194">
        <f>IF(K5=0,0,((L5/K5)))</f>
        <v>9126.2571428571428</v>
      </c>
      <c r="N5" s="194">
        <v>41</v>
      </c>
      <c r="O5" s="194">
        <v>402031</v>
      </c>
      <c r="P5" s="194">
        <f>O5/N5</f>
        <v>9805.6341463414628</v>
      </c>
      <c r="Q5" s="194">
        <v>1217</v>
      </c>
      <c r="R5" s="194">
        <v>807873</v>
      </c>
      <c r="S5" s="194">
        <f>R5/Q5</f>
        <v>663.82333607230896</v>
      </c>
      <c r="T5" s="188">
        <v>1340</v>
      </c>
      <c r="U5" s="188">
        <v>2836138</v>
      </c>
      <c r="V5" s="189">
        <f>IF(T5=0,0,((U5/T5)))</f>
        <v>2116.5208955223879</v>
      </c>
      <c r="W5" s="188">
        <v>229</v>
      </c>
      <c r="X5" s="188">
        <v>609544</v>
      </c>
      <c r="Y5" s="189">
        <f>IF(W5=0,0,((X5/W5)))</f>
        <v>2661.764192139738</v>
      </c>
    </row>
    <row r="6" spans="1:25" ht="111.95" customHeight="1" x14ac:dyDescent="0.3">
      <c r="A6" s="5" t="s">
        <v>60</v>
      </c>
      <c r="B6" s="3">
        <f t="shared" ref="B6:B9" si="1">SUM(E6,H6,K6,N6,Q6,T6,W6,B23,E23,H23,K23,N23,Q23,T23,W23)</f>
        <v>11312</v>
      </c>
      <c r="C6" s="3">
        <f t="shared" si="0"/>
        <v>24007782</v>
      </c>
      <c r="D6" s="191">
        <f t="shared" ref="D6:D17" si="2">IF(B6=0,0,((C6/B6)))</f>
        <v>2122.328677510608</v>
      </c>
      <c r="E6" s="188">
        <v>7358</v>
      </c>
      <c r="F6" s="188">
        <v>14615093</v>
      </c>
      <c r="G6" s="208">
        <f t="shared" ref="G6:G16" si="3">IF(E6=0,0,((F6/E6)))</f>
        <v>1986.2860831747757</v>
      </c>
      <c r="H6" s="188">
        <v>631</v>
      </c>
      <c r="I6" s="188">
        <v>2905786</v>
      </c>
      <c r="J6" s="208">
        <f t="shared" ref="J6:J16" si="4">IF(H6=0,0,((I6/H6)))</f>
        <v>4605.0491283676702</v>
      </c>
      <c r="K6" s="212">
        <v>62</v>
      </c>
      <c r="L6" s="213">
        <v>302120</v>
      </c>
      <c r="M6" s="195">
        <f t="shared" ref="M6:M16" si="5">IF(K6=0,0,((L6/K6)))</f>
        <v>4872.9032258064517</v>
      </c>
      <c r="N6" s="195">
        <v>51</v>
      </c>
      <c r="O6" s="195">
        <v>559111</v>
      </c>
      <c r="P6" s="214">
        <f t="shared" ref="P6:P16" si="6">O6/N6</f>
        <v>10962.960784313726</v>
      </c>
      <c r="Q6" s="195">
        <v>748</v>
      </c>
      <c r="R6" s="195">
        <v>449875</v>
      </c>
      <c r="S6" s="195">
        <f t="shared" ref="S6:S16" si="7">R6/Q6</f>
        <v>601.43716577540101</v>
      </c>
      <c r="T6" s="188">
        <v>871</v>
      </c>
      <c r="U6" s="188">
        <v>1828046</v>
      </c>
      <c r="V6" s="189">
        <f t="shared" ref="V6:V16" si="8">IF(T6=0,0,((U6/T6)))</f>
        <v>2098.7898966704938</v>
      </c>
      <c r="W6" s="188">
        <v>844</v>
      </c>
      <c r="X6" s="188">
        <v>847182</v>
      </c>
      <c r="Y6" s="189">
        <f t="shared" ref="Y6:Y16" si="9">IF(W6=0,0,((X6/W6)))</f>
        <v>1003.7701421800948</v>
      </c>
    </row>
    <row r="7" spans="1:25" ht="111.95" customHeight="1" x14ac:dyDescent="0.3">
      <c r="A7" s="5" t="s">
        <v>61</v>
      </c>
      <c r="B7" s="3">
        <f>SUM(E7,H7,K7,N7,Q7,T7,W7,B24,E24,H24,K24,N24,Q24,T24,W24)</f>
        <v>7246</v>
      </c>
      <c r="C7" s="3">
        <f t="shared" si="0"/>
        <v>22134225</v>
      </c>
      <c r="D7" s="191">
        <f t="shared" si="2"/>
        <v>3054.6818934584599</v>
      </c>
      <c r="E7" s="188">
        <v>2960</v>
      </c>
      <c r="F7" s="188">
        <v>6643481</v>
      </c>
      <c r="G7" s="208">
        <f t="shared" si="3"/>
        <v>2244.4192567567566</v>
      </c>
      <c r="H7" s="188">
        <v>732</v>
      </c>
      <c r="I7" s="188">
        <v>3608554</v>
      </c>
      <c r="J7" s="208">
        <f t="shared" si="4"/>
        <v>4929.7185792349728</v>
      </c>
      <c r="K7" s="212">
        <v>32</v>
      </c>
      <c r="L7" s="213">
        <v>165999</v>
      </c>
      <c r="M7" s="195">
        <f t="shared" si="5"/>
        <v>5187.46875</v>
      </c>
      <c r="N7" s="195">
        <v>46</v>
      </c>
      <c r="O7" s="195">
        <v>463690</v>
      </c>
      <c r="P7" s="214">
        <f t="shared" si="6"/>
        <v>10080.217391304348</v>
      </c>
      <c r="Q7" s="195">
        <v>241</v>
      </c>
      <c r="R7" s="195">
        <v>155514</v>
      </c>
      <c r="S7" s="195">
        <f t="shared" si="7"/>
        <v>645.28630705394187</v>
      </c>
      <c r="T7" s="188">
        <v>984</v>
      </c>
      <c r="U7" s="188">
        <v>1839809</v>
      </c>
      <c r="V7" s="189">
        <f t="shared" si="8"/>
        <v>1869.7245934959349</v>
      </c>
      <c r="W7" s="188">
        <v>730</v>
      </c>
      <c r="X7" s="188">
        <v>4761114</v>
      </c>
      <c r="Y7" s="189">
        <f t="shared" si="9"/>
        <v>6522.0739726027396</v>
      </c>
    </row>
    <row r="8" spans="1:25" ht="111.95" customHeight="1" x14ac:dyDescent="0.3">
      <c r="A8" s="5" t="s">
        <v>62</v>
      </c>
      <c r="B8" s="3">
        <f t="shared" si="1"/>
        <v>1731</v>
      </c>
      <c r="C8" s="3">
        <f t="shared" si="0"/>
        <v>6744924</v>
      </c>
      <c r="D8" s="191">
        <f t="shared" si="2"/>
        <v>3896.5476603119582</v>
      </c>
      <c r="E8" s="188">
        <v>372</v>
      </c>
      <c r="F8" s="188">
        <v>1229791</v>
      </c>
      <c r="G8" s="208">
        <f t="shared" si="3"/>
        <v>3305.8897849462364</v>
      </c>
      <c r="H8" s="188">
        <v>220</v>
      </c>
      <c r="I8" s="188">
        <v>1064140</v>
      </c>
      <c r="J8" s="208">
        <f t="shared" si="4"/>
        <v>4837</v>
      </c>
      <c r="K8" s="212">
        <v>5</v>
      </c>
      <c r="L8" s="213">
        <v>50641</v>
      </c>
      <c r="M8" s="214">
        <f t="shared" si="5"/>
        <v>10128.200000000001</v>
      </c>
      <c r="N8" s="195">
        <v>62</v>
      </c>
      <c r="O8" s="195">
        <v>475540</v>
      </c>
      <c r="P8" s="195">
        <f t="shared" si="6"/>
        <v>7670</v>
      </c>
      <c r="Q8" s="195">
        <v>139</v>
      </c>
      <c r="R8" s="195">
        <v>100599</v>
      </c>
      <c r="S8" s="195">
        <f t="shared" si="7"/>
        <v>723.73381294964031</v>
      </c>
      <c r="T8" s="188">
        <v>39</v>
      </c>
      <c r="U8" s="188">
        <v>67174</v>
      </c>
      <c r="V8" s="189">
        <f t="shared" si="8"/>
        <v>1722.4102564102564</v>
      </c>
      <c r="W8" s="188">
        <v>153</v>
      </c>
      <c r="X8" s="188">
        <v>381193</v>
      </c>
      <c r="Y8" s="189">
        <f t="shared" si="9"/>
        <v>2491.4575163398695</v>
      </c>
    </row>
    <row r="9" spans="1:25" ht="111.95" customHeight="1" x14ac:dyDescent="0.3">
      <c r="A9" s="5" t="s">
        <v>63</v>
      </c>
      <c r="B9" s="3">
        <f t="shared" si="1"/>
        <v>842</v>
      </c>
      <c r="C9" s="3">
        <f t="shared" si="0"/>
        <v>2996021</v>
      </c>
      <c r="D9" s="191">
        <f t="shared" si="2"/>
        <v>3558.2197149643707</v>
      </c>
      <c r="E9" s="188">
        <v>138</v>
      </c>
      <c r="F9" s="188">
        <v>432281</v>
      </c>
      <c r="G9" s="208">
        <f t="shared" si="3"/>
        <v>3132.4710144927535</v>
      </c>
      <c r="H9" s="188">
        <v>16</v>
      </c>
      <c r="I9" s="188">
        <v>73371</v>
      </c>
      <c r="J9" s="208">
        <f t="shared" si="4"/>
        <v>4585.6875</v>
      </c>
      <c r="K9" s="212">
        <v>1</v>
      </c>
      <c r="L9" s="213">
        <v>90</v>
      </c>
      <c r="M9" s="195">
        <f t="shared" si="5"/>
        <v>90</v>
      </c>
      <c r="N9" s="195">
        <v>66</v>
      </c>
      <c r="O9" s="195">
        <v>551471</v>
      </c>
      <c r="P9" s="195">
        <f t="shared" si="6"/>
        <v>8355.621212121212</v>
      </c>
      <c r="Q9" s="195">
        <v>181</v>
      </c>
      <c r="R9" s="195">
        <v>183659</v>
      </c>
      <c r="S9" s="195">
        <f t="shared" si="7"/>
        <v>1014.6906077348066</v>
      </c>
      <c r="T9" s="188">
        <v>1</v>
      </c>
      <c r="U9" s="188">
        <v>1531</v>
      </c>
      <c r="V9" s="189">
        <f t="shared" si="8"/>
        <v>1531</v>
      </c>
      <c r="W9" s="188">
        <v>25</v>
      </c>
      <c r="X9" s="188">
        <v>82952</v>
      </c>
      <c r="Y9" s="189">
        <f t="shared" si="9"/>
        <v>3318.08</v>
      </c>
    </row>
    <row r="10" spans="1:25" ht="111.95" customHeight="1" x14ac:dyDescent="0.3">
      <c r="A10" s="5" t="s">
        <v>64</v>
      </c>
      <c r="B10" s="3">
        <f>SUM(E10,H10,K10,N10,Q10,T10,W10,B27,E27,H27,K27,N27,Q27,T27,W27)</f>
        <v>1717</v>
      </c>
      <c r="C10" s="3">
        <f t="shared" si="0"/>
        <v>6062515</v>
      </c>
      <c r="D10" s="191">
        <f t="shared" si="2"/>
        <v>3530.8765288293534</v>
      </c>
      <c r="E10" s="188">
        <v>209</v>
      </c>
      <c r="F10" s="188">
        <v>663785</v>
      </c>
      <c r="G10" s="208">
        <f t="shared" si="3"/>
        <v>3176.0047846889952</v>
      </c>
      <c r="H10" s="188">
        <v>4</v>
      </c>
      <c r="I10" s="188">
        <v>7587</v>
      </c>
      <c r="J10" s="208">
        <f t="shared" si="4"/>
        <v>1896.75</v>
      </c>
      <c r="K10" s="212">
        <v>140</v>
      </c>
      <c r="L10" s="213">
        <v>755873</v>
      </c>
      <c r="M10" s="195">
        <f t="shared" si="5"/>
        <v>5399.0928571428567</v>
      </c>
      <c r="N10" s="195">
        <v>58</v>
      </c>
      <c r="O10" s="195">
        <v>390304</v>
      </c>
      <c r="P10" s="195">
        <f t="shared" si="6"/>
        <v>6729.3793103448279</v>
      </c>
      <c r="Q10" s="195">
        <v>477</v>
      </c>
      <c r="R10" s="195">
        <v>469131</v>
      </c>
      <c r="S10" s="195">
        <f t="shared" si="7"/>
        <v>983.50314465408803</v>
      </c>
      <c r="T10" s="188">
        <v>4</v>
      </c>
      <c r="U10" s="188">
        <v>4449</v>
      </c>
      <c r="V10" s="189">
        <f t="shared" si="8"/>
        <v>1112.25</v>
      </c>
      <c r="W10" s="188">
        <v>534</v>
      </c>
      <c r="X10" s="188">
        <v>2672169</v>
      </c>
      <c r="Y10" s="189">
        <f t="shared" si="9"/>
        <v>5004.0617977528091</v>
      </c>
    </row>
    <row r="11" spans="1:25" ht="111.95" customHeight="1" x14ac:dyDescent="0.3">
      <c r="A11" s="5" t="s">
        <v>65</v>
      </c>
      <c r="B11" s="3">
        <f>SUM(E11,H11,K11,N11,Q11,T11,W11,B28,E28,H28,K28,N28,Q28,T28,W28)</f>
        <v>9576</v>
      </c>
      <c r="C11" s="3">
        <f t="shared" si="0"/>
        <v>20136238</v>
      </c>
      <c r="D11" s="191">
        <f t="shared" si="2"/>
        <v>2102.781746031746</v>
      </c>
      <c r="E11" s="188">
        <v>4789</v>
      </c>
      <c r="F11" s="188">
        <v>7762694</v>
      </c>
      <c r="G11" s="208">
        <f t="shared" si="3"/>
        <v>1620.9425767383586</v>
      </c>
      <c r="H11" s="188">
        <v>11</v>
      </c>
      <c r="I11" s="188">
        <v>26035</v>
      </c>
      <c r="J11" s="208">
        <f t="shared" si="4"/>
        <v>2366.818181818182</v>
      </c>
      <c r="K11" s="212">
        <v>434</v>
      </c>
      <c r="L11" s="213">
        <v>3635607</v>
      </c>
      <c r="M11" s="195">
        <f t="shared" si="5"/>
        <v>8376.9746543778801</v>
      </c>
      <c r="N11" s="195">
        <v>244</v>
      </c>
      <c r="O11" s="195">
        <v>2712911</v>
      </c>
      <c r="P11" s="214">
        <f t="shared" si="6"/>
        <v>11118.487704918032</v>
      </c>
      <c r="Q11" s="195">
        <v>3269</v>
      </c>
      <c r="R11" s="195">
        <v>2859394</v>
      </c>
      <c r="S11" s="195">
        <f t="shared" si="7"/>
        <v>874.69990822881618</v>
      </c>
      <c r="T11" s="188">
        <v>13</v>
      </c>
      <c r="U11" s="188">
        <v>12488</v>
      </c>
      <c r="V11" s="189">
        <f t="shared" si="8"/>
        <v>960.61538461538464</v>
      </c>
      <c r="W11" s="188">
        <v>182</v>
      </c>
      <c r="X11" s="188">
        <v>1334623</v>
      </c>
      <c r="Y11" s="189">
        <f t="shared" si="9"/>
        <v>7333.0934065934061</v>
      </c>
    </row>
    <row r="12" spans="1:25" ht="111.95" customHeight="1" x14ac:dyDescent="0.3">
      <c r="A12" s="5" t="s">
        <v>66</v>
      </c>
      <c r="B12" s="3">
        <f t="shared" ref="B12:B16" si="10">SUM(E12,H12,K12,N12,Q12,T12,W12,B29,E29,H29,K29,N29,Q29,T29,W29)</f>
        <v>7094</v>
      </c>
      <c r="C12" s="3">
        <f t="shared" si="0"/>
        <v>26048631</v>
      </c>
      <c r="D12" s="191">
        <f t="shared" si="2"/>
        <v>3671.9243022272344</v>
      </c>
      <c r="E12" s="188">
        <v>3862</v>
      </c>
      <c r="F12" s="188">
        <v>8704255</v>
      </c>
      <c r="G12" s="208">
        <f t="shared" si="3"/>
        <v>2253.8205592957015</v>
      </c>
      <c r="H12" s="188">
        <v>61</v>
      </c>
      <c r="I12" s="188">
        <v>86087</v>
      </c>
      <c r="J12" s="208">
        <f t="shared" si="4"/>
        <v>1411.2622950819673</v>
      </c>
      <c r="K12" s="212">
        <v>956</v>
      </c>
      <c r="L12" s="213">
        <v>9664584</v>
      </c>
      <c r="M12" s="214">
        <f t="shared" si="5"/>
        <v>10109.39748953975</v>
      </c>
      <c r="N12" s="195">
        <v>269</v>
      </c>
      <c r="O12" s="195">
        <v>2696329</v>
      </c>
      <c r="P12" s="214">
        <f t="shared" si="6"/>
        <v>10023.527881040893</v>
      </c>
      <c r="Q12" s="195">
        <v>940</v>
      </c>
      <c r="R12" s="195">
        <v>916801</v>
      </c>
      <c r="S12" s="195">
        <f t="shared" si="7"/>
        <v>975.32021276595742</v>
      </c>
      <c r="T12" s="188">
        <v>13</v>
      </c>
      <c r="U12" s="188">
        <v>13394</v>
      </c>
      <c r="V12" s="189">
        <f t="shared" si="8"/>
        <v>1030.3076923076924</v>
      </c>
      <c r="W12" s="188">
        <v>308</v>
      </c>
      <c r="X12" s="188">
        <v>1651312</v>
      </c>
      <c r="Y12" s="189">
        <f t="shared" si="9"/>
        <v>5361.4025974025972</v>
      </c>
    </row>
    <row r="13" spans="1:25" ht="111.95" customHeight="1" x14ac:dyDescent="0.3">
      <c r="A13" s="5" t="s">
        <v>67</v>
      </c>
      <c r="B13" s="3">
        <f t="shared" si="10"/>
        <v>11379</v>
      </c>
      <c r="C13" s="3">
        <f t="shared" si="0"/>
        <v>36849668</v>
      </c>
      <c r="D13" s="191">
        <f t="shared" si="2"/>
        <v>3238.3924773705949</v>
      </c>
      <c r="E13" s="188">
        <v>6195</v>
      </c>
      <c r="F13" s="188">
        <v>18826653</v>
      </c>
      <c r="G13" s="208">
        <f t="shared" si="3"/>
        <v>3039.0077481840194</v>
      </c>
      <c r="H13" s="188">
        <v>1784</v>
      </c>
      <c r="I13" s="188">
        <v>4388120</v>
      </c>
      <c r="J13" s="208">
        <f t="shared" si="4"/>
        <v>2459.708520179372</v>
      </c>
      <c r="K13" s="212">
        <v>793</v>
      </c>
      <c r="L13" s="213">
        <v>7761103</v>
      </c>
      <c r="M13" s="195">
        <f t="shared" si="5"/>
        <v>9787.0151324085746</v>
      </c>
      <c r="N13" s="195">
        <v>80</v>
      </c>
      <c r="O13" s="195">
        <v>724722</v>
      </c>
      <c r="P13" s="195">
        <f t="shared" si="6"/>
        <v>9059.0249999999996</v>
      </c>
      <c r="Q13" s="195">
        <v>775</v>
      </c>
      <c r="R13" s="195">
        <v>1571627</v>
      </c>
      <c r="S13" s="195">
        <f t="shared" si="7"/>
        <v>2027.905806451613</v>
      </c>
      <c r="T13" s="188">
        <v>33</v>
      </c>
      <c r="U13" s="188">
        <v>33541</v>
      </c>
      <c r="V13" s="189">
        <f t="shared" si="8"/>
        <v>1016.3939393939394</v>
      </c>
      <c r="W13" s="188">
        <v>609</v>
      </c>
      <c r="X13" s="188">
        <v>1296903</v>
      </c>
      <c r="Y13" s="189">
        <f t="shared" si="9"/>
        <v>2129.5615763546798</v>
      </c>
    </row>
    <row r="14" spans="1:25" ht="111.95" customHeight="1" x14ac:dyDescent="0.3">
      <c r="A14" s="5" t="s">
        <v>68</v>
      </c>
      <c r="B14" s="3">
        <f t="shared" si="10"/>
        <v>18652</v>
      </c>
      <c r="C14" s="3">
        <f t="shared" si="0"/>
        <v>41169473</v>
      </c>
      <c r="D14" s="191">
        <f t="shared" si="2"/>
        <v>2207.24174351276</v>
      </c>
      <c r="E14" s="188">
        <v>8230</v>
      </c>
      <c r="F14" s="188">
        <v>17710745</v>
      </c>
      <c r="G14" s="208">
        <f t="shared" si="3"/>
        <v>2151.9738760631835</v>
      </c>
      <c r="H14" s="188">
        <v>2944</v>
      </c>
      <c r="I14" s="188">
        <v>7937403</v>
      </c>
      <c r="J14" s="208">
        <f t="shared" si="4"/>
        <v>2696.1287364130435</v>
      </c>
      <c r="K14" s="212">
        <v>148</v>
      </c>
      <c r="L14" s="213">
        <v>1148846</v>
      </c>
      <c r="M14" s="195">
        <f t="shared" si="5"/>
        <v>7762.4729729729734</v>
      </c>
      <c r="N14" s="195">
        <v>58</v>
      </c>
      <c r="O14" s="195">
        <v>567203</v>
      </c>
      <c r="P14" s="195">
        <f t="shared" si="6"/>
        <v>9779.3620689655181</v>
      </c>
      <c r="Q14" s="195">
        <v>5059</v>
      </c>
      <c r="R14" s="195">
        <v>7551128</v>
      </c>
      <c r="S14" s="195">
        <f t="shared" si="7"/>
        <v>1492.6127693220003</v>
      </c>
      <c r="T14" s="188">
        <v>73</v>
      </c>
      <c r="U14" s="188">
        <v>86209</v>
      </c>
      <c r="V14" s="189">
        <f t="shared" si="8"/>
        <v>1180.9452054794519</v>
      </c>
      <c r="W14" s="188">
        <v>729</v>
      </c>
      <c r="X14" s="188">
        <v>1921713</v>
      </c>
      <c r="Y14" s="189">
        <f t="shared" si="9"/>
        <v>2636.0946502057614</v>
      </c>
    </row>
    <row r="15" spans="1:25" ht="111.95" customHeight="1" x14ac:dyDescent="0.3">
      <c r="A15" s="5" t="s">
        <v>69</v>
      </c>
      <c r="B15" s="3">
        <f t="shared" si="10"/>
        <v>15704</v>
      </c>
      <c r="C15" s="3">
        <f t="shared" si="0"/>
        <v>39991922</v>
      </c>
      <c r="D15" s="191">
        <f t="shared" si="2"/>
        <v>2546.6073611818647</v>
      </c>
      <c r="E15" s="188">
        <v>10851</v>
      </c>
      <c r="F15" s="188">
        <v>26205956</v>
      </c>
      <c r="G15" s="208">
        <f t="shared" si="3"/>
        <v>2415.0728965072344</v>
      </c>
      <c r="H15" s="188">
        <v>1464</v>
      </c>
      <c r="I15" s="188">
        <v>4556678</v>
      </c>
      <c r="J15" s="208">
        <f t="shared" si="4"/>
        <v>3112.4849726775956</v>
      </c>
      <c r="K15" s="212">
        <v>51</v>
      </c>
      <c r="L15" s="213">
        <v>310480</v>
      </c>
      <c r="M15" s="195">
        <f t="shared" si="5"/>
        <v>6087.8431372549021</v>
      </c>
      <c r="N15" s="195">
        <v>45</v>
      </c>
      <c r="O15" s="195">
        <v>419029</v>
      </c>
      <c r="P15" s="195">
        <f t="shared" si="6"/>
        <v>9311.7555555555555</v>
      </c>
      <c r="Q15" s="195">
        <v>325</v>
      </c>
      <c r="R15" s="195">
        <v>402729</v>
      </c>
      <c r="S15" s="195">
        <f t="shared" si="7"/>
        <v>1239.1661538461537</v>
      </c>
      <c r="T15" s="188">
        <v>227</v>
      </c>
      <c r="U15" s="188">
        <v>358311</v>
      </c>
      <c r="V15" s="189">
        <f t="shared" si="8"/>
        <v>1578.4625550660794</v>
      </c>
      <c r="W15" s="188">
        <v>808</v>
      </c>
      <c r="X15" s="188">
        <v>2020927</v>
      </c>
      <c r="Y15" s="189">
        <f t="shared" si="9"/>
        <v>2501.147277227723</v>
      </c>
    </row>
    <row r="16" spans="1:25" ht="111.95" customHeight="1" x14ac:dyDescent="0.3">
      <c r="A16" s="5" t="s">
        <v>70</v>
      </c>
      <c r="B16" s="3">
        <f t="shared" si="10"/>
        <v>18095</v>
      </c>
      <c r="C16" s="3">
        <f t="shared" si="0"/>
        <v>34396893</v>
      </c>
      <c r="D16" s="191">
        <f t="shared" si="2"/>
        <v>1900.905940867643</v>
      </c>
      <c r="E16" s="188">
        <f>9094-2</f>
        <v>9092</v>
      </c>
      <c r="F16" s="188">
        <f>16503629-1</f>
        <v>16503628</v>
      </c>
      <c r="G16" s="208">
        <f t="shared" si="3"/>
        <v>1815.1812582490102</v>
      </c>
      <c r="H16" s="188">
        <v>1583</v>
      </c>
      <c r="I16" s="188">
        <v>5434423</v>
      </c>
      <c r="J16" s="209">
        <f t="shared" si="4"/>
        <v>3432.9898926089704</v>
      </c>
      <c r="K16" s="215">
        <v>30</v>
      </c>
      <c r="L16" s="216">
        <v>208255</v>
      </c>
      <c r="M16" s="196">
        <f t="shared" si="5"/>
        <v>6941.833333333333</v>
      </c>
      <c r="N16" s="196">
        <f>39-1</f>
        <v>38</v>
      </c>
      <c r="O16" s="196">
        <v>285191</v>
      </c>
      <c r="P16" s="196">
        <f t="shared" si="6"/>
        <v>7505.0263157894733</v>
      </c>
      <c r="Q16" s="196">
        <f>2998-1</f>
        <v>2997</v>
      </c>
      <c r="R16" s="197">
        <v>2754297</v>
      </c>
      <c r="S16" s="196">
        <f t="shared" si="7"/>
        <v>919.01801801801798</v>
      </c>
      <c r="T16" s="188">
        <v>1055</v>
      </c>
      <c r="U16" s="188">
        <v>1623146</v>
      </c>
      <c r="V16" s="207">
        <f t="shared" si="8"/>
        <v>1538.5270142180095</v>
      </c>
      <c r="W16" s="188">
        <v>650</v>
      </c>
      <c r="X16" s="188">
        <v>1321973</v>
      </c>
      <c r="Y16" s="207">
        <f t="shared" si="9"/>
        <v>2033.8046153846153</v>
      </c>
    </row>
    <row r="17" spans="1:25" ht="111.95" customHeight="1" x14ac:dyDescent="0.3">
      <c r="A17" s="23" t="s">
        <v>72</v>
      </c>
      <c r="B17" s="138">
        <f>SUM(B5:B16)</f>
        <v>119700</v>
      </c>
      <c r="C17" s="34">
        <f>SUM(C5:C16)</f>
        <v>281175827</v>
      </c>
      <c r="D17" s="192">
        <f t="shared" si="2"/>
        <v>2349.0044026733499</v>
      </c>
      <c r="E17" s="145">
        <f>SUM(E5:E16)</f>
        <v>57734</v>
      </c>
      <c r="F17" s="145">
        <f>SUM(F5:F16)</f>
        <v>124155280</v>
      </c>
      <c r="G17" s="192">
        <f t="shared" ref="G17" si="11">IF(E17=0,0,((F17/E17)))</f>
        <v>2150.4707797831434</v>
      </c>
      <c r="H17" s="145">
        <f t="shared" ref="H17:W17" si="12">SUM(H5:H16)</f>
        <v>10185</v>
      </c>
      <c r="I17" s="145">
        <f>SUM(I5:I16)</f>
        <v>32898453</v>
      </c>
      <c r="J17" s="192">
        <f t="shared" ref="J17" si="13">IF(H17=0,0,((I17/H17)))</f>
        <v>3230.0886597938143</v>
      </c>
      <c r="K17" s="145">
        <f>SUM(K5:K16)</f>
        <v>2687</v>
      </c>
      <c r="L17" s="145">
        <f>SUM(L5:L16)</f>
        <v>24323017</v>
      </c>
      <c r="M17" s="190">
        <f t="shared" ref="M17" si="14">IF(K17=0,0,((L17/K17)))</f>
        <v>9052.1090435429851</v>
      </c>
      <c r="N17" s="34">
        <f>SUM(N5:N16)</f>
        <v>1058</v>
      </c>
      <c r="O17" s="34">
        <f>SUM(O5:O16)</f>
        <v>10247532</v>
      </c>
      <c r="P17" s="190">
        <f>IF(N17=0,0,((O17/N17)))-1</f>
        <v>9684.7580340264649</v>
      </c>
      <c r="Q17" s="145">
        <f>SUM(Q5:Q16)</f>
        <v>16368</v>
      </c>
      <c r="R17" s="145">
        <f>SUM(R5:R16)</f>
        <v>18222627</v>
      </c>
      <c r="S17" s="190">
        <f t="shared" ref="S17" si="15">IF(Q17=0,0,((R17/Q17)))</f>
        <v>1113.3081011730205</v>
      </c>
      <c r="T17" s="145">
        <f>SUM(T5:T16)</f>
        <v>4653</v>
      </c>
      <c r="U17" s="145">
        <f>SUM(U5:U16)</f>
        <v>8704236</v>
      </c>
      <c r="V17" s="190">
        <f t="shared" ref="V17" si="16">IF(T17=0,0,((U17/T17)))</f>
        <v>1870.6718246292714</v>
      </c>
      <c r="W17" s="145">
        <f t="shared" si="12"/>
        <v>5801</v>
      </c>
      <c r="X17" s="145">
        <f>SUM(X5:X16)</f>
        <v>18901605</v>
      </c>
      <c r="Y17" s="190">
        <f t="shared" ref="Y17" si="17">IF(W17=0,0,((X17/W17)))</f>
        <v>3258.3356317876228</v>
      </c>
    </row>
    <row r="18" spans="1:25" ht="165.75" customHeight="1" x14ac:dyDescent="0.3">
      <c r="A18" s="268" t="s">
        <v>562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83" t="s">
        <v>81</v>
      </c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</row>
    <row r="19" spans="1:25" ht="39.950000000000003" customHeight="1" x14ac:dyDescent="0.3">
      <c r="A19" s="260" t="s">
        <v>82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</row>
    <row r="20" spans="1:25" ht="97.5" customHeight="1" x14ac:dyDescent="0.3">
      <c r="A20" s="270" t="s">
        <v>18</v>
      </c>
      <c r="B20" s="280" t="s">
        <v>92</v>
      </c>
      <c r="C20" s="281"/>
      <c r="D20" s="282"/>
      <c r="E20" s="280" t="s">
        <v>93</v>
      </c>
      <c r="F20" s="281"/>
      <c r="G20" s="282"/>
      <c r="H20" s="280" t="s">
        <v>94</v>
      </c>
      <c r="I20" s="281"/>
      <c r="J20" s="282"/>
      <c r="K20" s="280" t="s">
        <v>95</v>
      </c>
      <c r="L20" s="281"/>
      <c r="M20" s="282"/>
      <c r="N20" s="280" t="s">
        <v>96</v>
      </c>
      <c r="O20" s="281"/>
      <c r="P20" s="282"/>
      <c r="Q20" s="280" t="s">
        <v>97</v>
      </c>
      <c r="R20" s="281"/>
      <c r="S20" s="282"/>
      <c r="T20" s="280" t="s">
        <v>98</v>
      </c>
      <c r="U20" s="281"/>
      <c r="V20" s="282"/>
      <c r="W20" s="280" t="s">
        <v>99</v>
      </c>
      <c r="X20" s="281"/>
      <c r="Y20" s="282"/>
    </row>
    <row r="21" spans="1:25" ht="97.5" customHeight="1" x14ac:dyDescent="0.3">
      <c r="A21" s="272"/>
      <c r="B21" s="217" t="s">
        <v>5</v>
      </c>
      <c r="C21" s="217" t="s">
        <v>90</v>
      </c>
      <c r="D21" s="217" t="s">
        <v>91</v>
      </c>
      <c r="E21" s="217" t="s">
        <v>520</v>
      </c>
      <c r="F21" s="217" t="s">
        <v>90</v>
      </c>
      <c r="G21" s="217" t="s">
        <v>91</v>
      </c>
      <c r="H21" s="217" t="s">
        <v>5</v>
      </c>
      <c r="I21" s="217" t="s">
        <v>90</v>
      </c>
      <c r="J21" s="217" t="s">
        <v>91</v>
      </c>
      <c r="K21" s="217" t="s">
        <v>5</v>
      </c>
      <c r="L21" s="217" t="s">
        <v>90</v>
      </c>
      <c r="M21" s="217" t="s">
        <v>91</v>
      </c>
      <c r="N21" s="217" t="s">
        <v>5</v>
      </c>
      <c r="O21" s="217" t="s">
        <v>90</v>
      </c>
      <c r="P21" s="217" t="s">
        <v>91</v>
      </c>
      <c r="Q21" s="217" t="s">
        <v>5</v>
      </c>
      <c r="R21" s="217" t="s">
        <v>90</v>
      </c>
      <c r="S21" s="217" t="s">
        <v>91</v>
      </c>
      <c r="T21" s="217" t="s">
        <v>5</v>
      </c>
      <c r="U21" s="217" t="s">
        <v>90</v>
      </c>
      <c r="V21" s="217" t="s">
        <v>91</v>
      </c>
      <c r="W21" s="217" t="s">
        <v>5</v>
      </c>
      <c r="X21" s="217" t="s">
        <v>90</v>
      </c>
      <c r="Y21" s="217" t="s">
        <v>91</v>
      </c>
    </row>
    <row r="22" spans="1:25" ht="111.95" customHeight="1" x14ac:dyDescent="0.3">
      <c r="A22" s="5" t="s">
        <v>59</v>
      </c>
      <c r="B22" s="188">
        <v>64</v>
      </c>
      <c r="C22" s="188">
        <v>478901</v>
      </c>
      <c r="D22" s="189">
        <f>IF(B22=0,0,((C22/B22)))</f>
        <v>7482.828125</v>
      </c>
      <c r="E22" s="188">
        <v>11</v>
      </c>
      <c r="F22" s="188">
        <v>30552</v>
      </c>
      <c r="G22" s="208">
        <f>IF(E22=0,0,((F22/E22)))</f>
        <v>2777.4545454545455</v>
      </c>
      <c r="H22" s="188">
        <v>77</v>
      </c>
      <c r="I22" s="188">
        <v>448900</v>
      </c>
      <c r="J22" s="208">
        <f>IF(H22=0,0,((I22/H22)))</f>
        <v>5829.8701298701299</v>
      </c>
      <c r="K22" s="188">
        <v>14</v>
      </c>
      <c r="L22" s="188">
        <v>40958</v>
      </c>
      <c r="M22" s="189">
        <f>IF(K22=0,0,((L22/K22)))</f>
        <v>2925.5714285714284</v>
      </c>
      <c r="N22" s="188">
        <v>96</v>
      </c>
      <c r="O22" s="188">
        <v>511559</v>
      </c>
      <c r="P22" s="189">
        <f>IF(N22=0,0,((O22/N22)))</f>
        <v>5328.739583333333</v>
      </c>
      <c r="Q22" s="188">
        <v>167</v>
      </c>
      <c r="R22" s="188">
        <v>1093964</v>
      </c>
      <c r="S22" s="189">
        <f>IF(Q22=0,0,((R22/Q22)))</f>
        <v>6550.6826347305387</v>
      </c>
      <c r="T22" s="188">
        <v>52</v>
      </c>
      <c r="U22" s="188">
        <v>131343</v>
      </c>
      <c r="V22" s="189">
        <f>IF(T22=0,0,((U22/T22)))</f>
        <v>2525.8269230769229</v>
      </c>
      <c r="W22" s="188">
        <v>8596</v>
      </c>
      <c r="X22" s="188">
        <v>5259166</v>
      </c>
      <c r="Y22" s="189">
        <f>IF(W22=0,0,((X22/W22)))</f>
        <v>611.8154955793392</v>
      </c>
    </row>
    <row r="23" spans="1:25" ht="111.95" customHeight="1" x14ac:dyDescent="0.3">
      <c r="A23" s="5" t="s">
        <v>60</v>
      </c>
      <c r="B23" s="188">
        <v>25</v>
      </c>
      <c r="C23" s="188">
        <v>165495</v>
      </c>
      <c r="D23" s="189">
        <f t="shared" ref="D23:D33" si="18">IF(B23=0,0,((C23/B23)))</f>
        <v>6619.8</v>
      </c>
      <c r="E23" s="188">
        <v>3</v>
      </c>
      <c r="F23" s="188">
        <v>12623</v>
      </c>
      <c r="G23" s="208">
        <f t="shared" ref="G23:G33" si="19">IF(E23=0,0,((F23/E23)))</f>
        <v>4207.666666666667</v>
      </c>
      <c r="H23" s="188">
        <v>145</v>
      </c>
      <c r="I23" s="188">
        <v>680240</v>
      </c>
      <c r="J23" s="208">
        <f t="shared" ref="J23:J33" si="20">IF(H23=0,0,((I23/H23)))</f>
        <v>4691.3103448275861</v>
      </c>
      <c r="K23" s="188">
        <v>3</v>
      </c>
      <c r="L23" s="188">
        <v>2765</v>
      </c>
      <c r="M23" s="189">
        <f t="shared" ref="M23:M33" si="21">IF(K23=0,0,((L23/K23)))</f>
        <v>921.66666666666663</v>
      </c>
      <c r="N23" s="188">
        <v>54</v>
      </c>
      <c r="O23" s="188">
        <v>219356</v>
      </c>
      <c r="P23" s="189">
        <f t="shared" ref="P23:P33" si="22">IF(N23=0,0,((O23/N23)))</f>
        <v>4062.1481481481483</v>
      </c>
      <c r="Q23" s="188">
        <v>23</v>
      </c>
      <c r="R23" s="188">
        <v>158443</v>
      </c>
      <c r="S23" s="189">
        <f t="shared" ref="S23:S33" si="23">IF(Q23=0,0,((R23/Q23)))</f>
        <v>6888.826086956522</v>
      </c>
      <c r="T23" s="188">
        <v>61</v>
      </c>
      <c r="U23" s="188">
        <v>141271</v>
      </c>
      <c r="V23" s="189">
        <f t="shared" ref="V23:V33" si="24">IF(T23=0,0,((U23/T23)))</f>
        <v>2315.9180327868853</v>
      </c>
      <c r="W23" s="188">
        <v>433</v>
      </c>
      <c r="X23" s="188">
        <v>1120376</v>
      </c>
      <c r="Y23" s="189">
        <f t="shared" ref="Y23:Y33" si="25">IF(W23=0,0,((X23/W23)))</f>
        <v>2587.4734411085451</v>
      </c>
    </row>
    <row r="24" spans="1:25" ht="111.95" customHeight="1" x14ac:dyDescent="0.3">
      <c r="A24" s="5" t="s">
        <v>61</v>
      </c>
      <c r="B24" s="188">
        <v>38</v>
      </c>
      <c r="C24" s="188">
        <v>357484</v>
      </c>
      <c r="D24" s="189">
        <f t="shared" si="18"/>
        <v>9407.4736842105267</v>
      </c>
      <c r="E24" s="188">
        <v>1</v>
      </c>
      <c r="F24" s="188">
        <v>5392</v>
      </c>
      <c r="G24" s="208">
        <f t="shared" si="19"/>
        <v>5392</v>
      </c>
      <c r="H24" s="188">
        <v>105</v>
      </c>
      <c r="I24" s="188">
        <v>566880</v>
      </c>
      <c r="J24" s="208">
        <f t="shared" si="20"/>
        <v>5398.8571428571431</v>
      </c>
      <c r="K24" s="188">
        <v>386</v>
      </c>
      <c r="L24" s="188">
        <v>1426390</v>
      </c>
      <c r="M24" s="189">
        <f t="shared" si="21"/>
        <v>3695.3108808290153</v>
      </c>
      <c r="N24" s="188">
        <v>44</v>
      </c>
      <c r="O24" s="188">
        <v>198234</v>
      </c>
      <c r="P24" s="189">
        <f t="shared" si="22"/>
        <v>4505.318181818182</v>
      </c>
      <c r="Q24" s="188">
        <v>15</v>
      </c>
      <c r="R24" s="188">
        <v>96525</v>
      </c>
      <c r="S24" s="189">
        <f t="shared" si="23"/>
        <v>6435</v>
      </c>
      <c r="T24" s="188">
        <v>54</v>
      </c>
      <c r="U24" s="188">
        <v>139308</v>
      </c>
      <c r="V24" s="189">
        <f t="shared" si="24"/>
        <v>2579.7777777777778</v>
      </c>
      <c r="W24" s="188">
        <v>878</v>
      </c>
      <c r="X24" s="188">
        <v>1705851</v>
      </c>
      <c r="Y24" s="189">
        <f t="shared" si="25"/>
        <v>1942.8826879271071</v>
      </c>
    </row>
    <row r="25" spans="1:25" ht="111.95" customHeight="1" x14ac:dyDescent="0.3">
      <c r="A25" s="5" t="s">
        <v>62</v>
      </c>
      <c r="B25" s="188">
        <v>50</v>
      </c>
      <c r="C25" s="188">
        <v>495204</v>
      </c>
      <c r="D25" s="189">
        <f t="shared" si="18"/>
        <v>9904.08</v>
      </c>
      <c r="E25" s="188">
        <v>2</v>
      </c>
      <c r="F25" s="188">
        <v>11500</v>
      </c>
      <c r="G25" s="208">
        <f t="shared" si="19"/>
        <v>5750</v>
      </c>
      <c r="H25" s="188">
        <v>174</v>
      </c>
      <c r="I25" s="188">
        <v>830305</v>
      </c>
      <c r="J25" s="208">
        <f t="shared" si="20"/>
        <v>4771.8678160919544</v>
      </c>
      <c r="K25" s="188">
        <v>109</v>
      </c>
      <c r="L25" s="188">
        <v>552470</v>
      </c>
      <c r="M25" s="189">
        <f t="shared" si="21"/>
        <v>5068.5321100917436</v>
      </c>
      <c r="N25" s="188">
        <v>57</v>
      </c>
      <c r="O25" s="188">
        <v>320786</v>
      </c>
      <c r="P25" s="189">
        <f t="shared" si="22"/>
        <v>5627.8245614035086</v>
      </c>
      <c r="Q25" s="188">
        <v>25</v>
      </c>
      <c r="R25" s="188">
        <v>166385</v>
      </c>
      <c r="S25" s="189">
        <f t="shared" si="23"/>
        <v>6655.4</v>
      </c>
      <c r="T25" s="188">
        <v>38</v>
      </c>
      <c r="U25" s="188">
        <v>124011</v>
      </c>
      <c r="V25" s="189">
        <f t="shared" si="24"/>
        <v>3263.4473684210525</v>
      </c>
      <c r="W25" s="188">
        <v>286</v>
      </c>
      <c r="X25" s="188">
        <v>875185</v>
      </c>
      <c r="Y25" s="189">
        <f t="shared" si="25"/>
        <v>3060.0874125874125</v>
      </c>
    </row>
    <row r="26" spans="1:25" ht="111.95" customHeight="1" x14ac:dyDescent="0.3">
      <c r="A26" s="5" t="s">
        <v>63</v>
      </c>
      <c r="B26" s="188">
        <v>4</v>
      </c>
      <c r="C26" s="188">
        <v>50820</v>
      </c>
      <c r="D26" s="208">
        <f t="shared" si="18"/>
        <v>12705</v>
      </c>
      <c r="E26" s="188">
        <v>1</v>
      </c>
      <c r="F26" s="188">
        <v>602</v>
      </c>
      <c r="G26" s="189">
        <f t="shared" si="19"/>
        <v>602</v>
      </c>
      <c r="H26" s="188">
        <v>157</v>
      </c>
      <c r="I26" s="188">
        <v>667567</v>
      </c>
      <c r="J26" s="208">
        <f t="shared" si="20"/>
        <v>4252.0191082802548</v>
      </c>
      <c r="K26" s="188">
        <v>1</v>
      </c>
      <c r="L26" s="188">
        <v>820</v>
      </c>
      <c r="M26" s="189">
        <f t="shared" si="21"/>
        <v>820</v>
      </c>
      <c r="N26" s="188">
        <v>52</v>
      </c>
      <c r="O26" s="188">
        <v>206282</v>
      </c>
      <c r="P26" s="189">
        <f t="shared" si="22"/>
        <v>3966.9615384615386</v>
      </c>
      <c r="Q26" s="188">
        <v>1</v>
      </c>
      <c r="R26" s="188">
        <v>2931</v>
      </c>
      <c r="S26" s="189">
        <f t="shared" si="23"/>
        <v>2931</v>
      </c>
      <c r="T26" s="188">
        <v>41</v>
      </c>
      <c r="U26" s="188">
        <v>116284</v>
      </c>
      <c r="V26" s="189">
        <f t="shared" si="24"/>
        <v>2836.1951219512193</v>
      </c>
      <c r="W26" s="188">
        <v>157</v>
      </c>
      <c r="X26" s="188">
        <v>625360</v>
      </c>
      <c r="Y26" s="189">
        <f t="shared" si="25"/>
        <v>3983.184713375796</v>
      </c>
    </row>
    <row r="27" spans="1:25" ht="111.95" customHeight="1" x14ac:dyDescent="0.3">
      <c r="A27" s="5" t="s">
        <v>64</v>
      </c>
      <c r="B27" s="188">
        <v>5</v>
      </c>
      <c r="C27" s="188">
        <v>35018</v>
      </c>
      <c r="D27" s="189">
        <f t="shared" si="18"/>
        <v>7003.6</v>
      </c>
      <c r="E27" s="188">
        <v>1</v>
      </c>
      <c r="F27" s="188">
        <v>1183</v>
      </c>
      <c r="G27" s="208">
        <f t="shared" si="19"/>
        <v>1183</v>
      </c>
      <c r="H27" s="188">
        <v>74</v>
      </c>
      <c r="I27" s="188">
        <v>330993</v>
      </c>
      <c r="J27" s="208">
        <f t="shared" si="20"/>
        <v>4472.8783783783783</v>
      </c>
      <c r="K27" s="188">
        <v>0</v>
      </c>
      <c r="L27" s="188">
        <v>0</v>
      </c>
      <c r="M27" s="189">
        <f t="shared" si="21"/>
        <v>0</v>
      </c>
      <c r="N27" s="188">
        <v>9</v>
      </c>
      <c r="O27" s="188">
        <v>33541</v>
      </c>
      <c r="P27" s="189">
        <f t="shared" si="22"/>
        <v>3726.7777777777778</v>
      </c>
      <c r="Q27" s="188">
        <v>0</v>
      </c>
      <c r="R27" s="188">
        <v>0</v>
      </c>
      <c r="S27" s="189">
        <v>0</v>
      </c>
      <c r="T27" s="188">
        <v>32</v>
      </c>
      <c r="U27" s="188">
        <v>97352</v>
      </c>
      <c r="V27" s="189">
        <f t="shared" si="24"/>
        <v>3042.25</v>
      </c>
      <c r="W27" s="188">
        <v>170</v>
      </c>
      <c r="X27" s="188">
        <v>601130</v>
      </c>
      <c r="Y27" s="189">
        <f t="shared" si="25"/>
        <v>3536.0588235294117</v>
      </c>
    </row>
    <row r="28" spans="1:25" ht="111.95" customHeight="1" x14ac:dyDescent="0.3">
      <c r="A28" s="5" t="s">
        <v>65</v>
      </c>
      <c r="B28" s="188">
        <v>1</v>
      </c>
      <c r="C28" s="188">
        <v>3805</v>
      </c>
      <c r="D28" s="189">
        <f t="shared" si="18"/>
        <v>3805</v>
      </c>
      <c r="E28" s="188">
        <v>1</v>
      </c>
      <c r="F28" s="188">
        <v>186</v>
      </c>
      <c r="G28" s="189">
        <f t="shared" si="19"/>
        <v>186</v>
      </c>
      <c r="H28" s="188">
        <v>33</v>
      </c>
      <c r="I28" s="188">
        <v>183007</v>
      </c>
      <c r="J28" s="208">
        <f t="shared" si="20"/>
        <v>5545.666666666667</v>
      </c>
      <c r="K28" s="188">
        <v>19</v>
      </c>
      <c r="L28" s="188">
        <v>25462</v>
      </c>
      <c r="M28" s="189">
        <f t="shared" si="21"/>
        <v>1340.1052631578948</v>
      </c>
      <c r="N28" s="188">
        <v>76</v>
      </c>
      <c r="O28" s="188">
        <v>277483</v>
      </c>
      <c r="P28" s="189">
        <f t="shared" si="22"/>
        <v>3651.0921052631579</v>
      </c>
      <c r="Q28" s="188">
        <v>1</v>
      </c>
      <c r="R28" s="188">
        <v>30</v>
      </c>
      <c r="S28" s="189">
        <f t="shared" si="23"/>
        <v>30</v>
      </c>
      <c r="T28" s="188">
        <v>49</v>
      </c>
      <c r="U28" s="188">
        <v>137352</v>
      </c>
      <c r="V28" s="189">
        <f t="shared" si="24"/>
        <v>2803.1020408163267</v>
      </c>
      <c r="W28" s="188">
        <v>454</v>
      </c>
      <c r="X28" s="188">
        <v>1165161</v>
      </c>
      <c r="Y28" s="189">
        <f t="shared" si="25"/>
        <v>2566.4339207048456</v>
      </c>
    </row>
    <row r="29" spans="1:25" ht="111.95" customHeight="1" x14ac:dyDescent="0.3">
      <c r="A29" s="5" t="s">
        <v>66</v>
      </c>
      <c r="B29" s="188">
        <v>1</v>
      </c>
      <c r="C29" s="188">
        <v>13379</v>
      </c>
      <c r="D29" s="208">
        <f t="shared" si="18"/>
        <v>13379</v>
      </c>
      <c r="E29" s="188">
        <v>22</v>
      </c>
      <c r="F29" s="188">
        <v>92746</v>
      </c>
      <c r="G29" s="208">
        <f t="shared" si="19"/>
        <v>4215.727272727273</v>
      </c>
      <c r="H29" s="188">
        <v>20</v>
      </c>
      <c r="I29" s="188">
        <v>116055</v>
      </c>
      <c r="J29" s="208">
        <f t="shared" si="20"/>
        <v>5802.75</v>
      </c>
      <c r="K29" s="188">
        <v>64</v>
      </c>
      <c r="L29" s="188">
        <v>78195</v>
      </c>
      <c r="M29" s="189">
        <f t="shared" si="21"/>
        <v>1221.796875</v>
      </c>
      <c r="N29" s="188">
        <v>32</v>
      </c>
      <c r="O29" s="188">
        <v>118776</v>
      </c>
      <c r="P29" s="189">
        <f t="shared" si="22"/>
        <v>3711.75</v>
      </c>
      <c r="Q29" s="188">
        <v>13</v>
      </c>
      <c r="R29" s="188">
        <v>73783</v>
      </c>
      <c r="S29" s="189">
        <f t="shared" si="23"/>
        <v>5675.6153846153848</v>
      </c>
      <c r="T29" s="188">
        <v>43</v>
      </c>
      <c r="U29" s="188">
        <v>126372</v>
      </c>
      <c r="V29" s="189">
        <f t="shared" si="24"/>
        <v>2938.8837209302324</v>
      </c>
      <c r="W29" s="188">
        <v>490</v>
      </c>
      <c r="X29" s="188">
        <v>1696563</v>
      </c>
      <c r="Y29" s="189">
        <f t="shared" si="25"/>
        <v>3462.373469387755</v>
      </c>
    </row>
    <row r="30" spans="1:25" ht="111.95" customHeight="1" x14ac:dyDescent="0.3">
      <c r="A30" s="5" t="s">
        <v>67</v>
      </c>
      <c r="B30" s="188">
        <v>49</v>
      </c>
      <c r="C30" s="188">
        <v>201010</v>
      </c>
      <c r="D30" s="189">
        <f t="shared" si="18"/>
        <v>4102.2448979591836</v>
      </c>
      <c r="E30" s="188">
        <v>81</v>
      </c>
      <c r="F30" s="188">
        <v>422436</v>
      </c>
      <c r="G30" s="208">
        <f t="shared" si="19"/>
        <v>5215.2592592592591</v>
      </c>
      <c r="H30" s="188">
        <v>18</v>
      </c>
      <c r="I30" s="188">
        <v>138393</v>
      </c>
      <c r="J30" s="208">
        <f t="shared" si="20"/>
        <v>7688.5</v>
      </c>
      <c r="K30" s="188">
        <v>11</v>
      </c>
      <c r="L30" s="188">
        <v>10279</v>
      </c>
      <c r="M30" s="189">
        <f t="shared" si="21"/>
        <v>934.4545454545455</v>
      </c>
      <c r="N30" s="188">
        <v>64</v>
      </c>
      <c r="O30" s="188">
        <v>288706</v>
      </c>
      <c r="P30" s="189">
        <f t="shared" si="22"/>
        <v>4511.03125</v>
      </c>
      <c r="Q30" s="188">
        <v>6</v>
      </c>
      <c r="R30" s="188">
        <v>29917</v>
      </c>
      <c r="S30" s="189">
        <f t="shared" si="23"/>
        <v>4986.166666666667</v>
      </c>
      <c r="T30" s="188">
        <v>36</v>
      </c>
      <c r="U30" s="188">
        <v>87488</v>
      </c>
      <c r="V30" s="189">
        <f t="shared" si="24"/>
        <v>2430.2222222222222</v>
      </c>
      <c r="W30" s="188">
        <v>845</v>
      </c>
      <c r="X30" s="188">
        <v>1068770</v>
      </c>
      <c r="Y30" s="189">
        <f t="shared" si="25"/>
        <v>1264.8165680473373</v>
      </c>
    </row>
    <row r="31" spans="1:25" ht="111.95" customHeight="1" x14ac:dyDescent="0.3">
      <c r="A31" s="5" t="s">
        <v>68</v>
      </c>
      <c r="B31" s="188">
        <v>85</v>
      </c>
      <c r="C31" s="188">
        <v>625551</v>
      </c>
      <c r="D31" s="189">
        <f t="shared" si="18"/>
        <v>7359.4235294117643</v>
      </c>
      <c r="E31" s="188">
        <v>152</v>
      </c>
      <c r="F31" s="188">
        <v>759449</v>
      </c>
      <c r="G31" s="208">
        <f t="shared" si="19"/>
        <v>4996.375</v>
      </c>
      <c r="H31" s="188">
        <v>138</v>
      </c>
      <c r="I31" s="188">
        <v>677456</v>
      </c>
      <c r="J31" s="208">
        <f t="shared" si="20"/>
        <v>4909.101449275362</v>
      </c>
      <c r="K31" s="188">
        <v>92</v>
      </c>
      <c r="L31" s="188">
        <v>119322</v>
      </c>
      <c r="M31" s="189">
        <f t="shared" si="21"/>
        <v>1296.9782608695652</v>
      </c>
      <c r="N31" s="188">
        <v>18</v>
      </c>
      <c r="O31" s="188">
        <v>82525</v>
      </c>
      <c r="P31" s="189">
        <f t="shared" si="22"/>
        <v>4584.7222222222226</v>
      </c>
      <c r="Q31" s="188">
        <v>1</v>
      </c>
      <c r="R31" s="188">
        <v>5144</v>
      </c>
      <c r="S31" s="189">
        <f t="shared" si="23"/>
        <v>5144</v>
      </c>
      <c r="T31" s="188">
        <v>42</v>
      </c>
      <c r="U31" s="188">
        <v>108311</v>
      </c>
      <c r="V31" s="189">
        <f t="shared" si="24"/>
        <v>2578.8333333333335</v>
      </c>
      <c r="W31" s="188">
        <v>883</v>
      </c>
      <c r="X31" s="188">
        <v>1868468</v>
      </c>
      <c r="Y31" s="189">
        <f t="shared" si="25"/>
        <v>2116.0453001132505</v>
      </c>
    </row>
    <row r="32" spans="1:25" ht="111.95" customHeight="1" x14ac:dyDescent="0.3">
      <c r="A32" s="5" t="s">
        <v>69</v>
      </c>
      <c r="B32" s="188">
        <v>168</v>
      </c>
      <c r="C32" s="188">
        <v>975247</v>
      </c>
      <c r="D32" s="189">
        <f t="shared" si="18"/>
        <v>5805.041666666667</v>
      </c>
      <c r="E32" s="188">
        <v>291</v>
      </c>
      <c r="F32" s="188">
        <v>1161468</v>
      </c>
      <c r="G32" s="208">
        <f t="shared" si="19"/>
        <v>3991.2989690721652</v>
      </c>
      <c r="H32" s="188">
        <v>122</v>
      </c>
      <c r="I32" s="188">
        <v>597468</v>
      </c>
      <c r="J32" s="208">
        <f t="shared" si="20"/>
        <v>4897.2786885245905</v>
      </c>
      <c r="K32" s="188">
        <v>30</v>
      </c>
      <c r="L32" s="188">
        <v>33438</v>
      </c>
      <c r="M32" s="189">
        <f t="shared" si="21"/>
        <v>1114.5999999999999</v>
      </c>
      <c r="N32" s="188">
        <v>12</v>
      </c>
      <c r="O32" s="188">
        <v>49738</v>
      </c>
      <c r="P32" s="189">
        <f t="shared" si="22"/>
        <v>4144.833333333333</v>
      </c>
      <c r="Q32" s="188">
        <v>1</v>
      </c>
      <c r="R32" s="188">
        <v>6266</v>
      </c>
      <c r="S32" s="189">
        <f t="shared" si="23"/>
        <v>6266</v>
      </c>
      <c r="T32" s="188">
        <v>50</v>
      </c>
      <c r="U32" s="188">
        <v>120341</v>
      </c>
      <c r="V32" s="189">
        <f t="shared" si="24"/>
        <v>2406.8200000000002</v>
      </c>
      <c r="W32" s="188">
        <v>1259</v>
      </c>
      <c r="X32" s="188">
        <v>2773846</v>
      </c>
      <c r="Y32" s="189">
        <f t="shared" si="25"/>
        <v>2203.2136616362191</v>
      </c>
    </row>
    <row r="33" spans="1:25" ht="111.95" customHeight="1" x14ac:dyDescent="0.3">
      <c r="A33" s="5" t="s">
        <v>70</v>
      </c>
      <c r="B33" s="188">
        <v>177</v>
      </c>
      <c r="C33" s="188">
        <f>816780-1</f>
        <v>816779</v>
      </c>
      <c r="D33" s="207">
        <f t="shared" si="18"/>
        <v>4614.5706214689262</v>
      </c>
      <c r="E33" s="188">
        <v>192</v>
      </c>
      <c r="F33" s="188">
        <v>665203</v>
      </c>
      <c r="G33" s="209">
        <f t="shared" si="19"/>
        <v>3464.5989583333335</v>
      </c>
      <c r="H33" s="188">
        <v>163</v>
      </c>
      <c r="I33" s="188">
        <v>789039</v>
      </c>
      <c r="J33" s="209">
        <f t="shared" si="20"/>
        <v>4840.7300613496936</v>
      </c>
      <c r="K33" s="188">
        <v>135</v>
      </c>
      <c r="L33" s="188">
        <v>128894</v>
      </c>
      <c r="M33" s="207">
        <f t="shared" si="21"/>
        <v>954.77037037037042</v>
      </c>
      <c r="N33" s="188">
        <v>19</v>
      </c>
      <c r="O33" s="188">
        <v>100274</v>
      </c>
      <c r="P33" s="207">
        <f t="shared" si="22"/>
        <v>5277.5789473684208</v>
      </c>
      <c r="Q33" s="188">
        <v>2</v>
      </c>
      <c r="R33" s="188">
        <v>23051</v>
      </c>
      <c r="S33" s="207">
        <f t="shared" si="23"/>
        <v>11525.5</v>
      </c>
      <c r="T33" s="188">
        <v>50</v>
      </c>
      <c r="U33" s="188">
        <v>128303</v>
      </c>
      <c r="V33" s="207">
        <f t="shared" si="24"/>
        <v>2566.06</v>
      </c>
      <c r="W33" s="188">
        <f>1909+3</f>
        <v>1912</v>
      </c>
      <c r="X33" s="188">
        <v>3614437</v>
      </c>
      <c r="Y33" s="207">
        <f t="shared" si="25"/>
        <v>1890.3959205020919</v>
      </c>
    </row>
    <row r="34" spans="1:25" ht="111.95" customHeight="1" x14ac:dyDescent="0.3">
      <c r="A34" s="23" t="s">
        <v>72</v>
      </c>
      <c r="B34" s="145">
        <f>SUM(B22:B33)</f>
        <v>667</v>
      </c>
      <c r="C34" s="145">
        <f>SUM(C22:C33)</f>
        <v>4218693</v>
      </c>
      <c r="D34" s="192">
        <f>IF(B34=0,0,((C34/B34)))-1</f>
        <v>6323.8770614692658</v>
      </c>
      <c r="E34" s="34">
        <f t="shared" ref="E34" si="26">SUM(E22:E33)</f>
        <v>758</v>
      </c>
      <c r="F34" s="34">
        <f>SUM(F22:F33)</f>
        <v>3163340</v>
      </c>
      <c r="G34" s="192">
        <f t="shared" ref="G34" si="27">IF(E34=0,0,((F34/E34)))</f>
        <v>4173.2717678100262</v>
      </c>
      <c r="H34" s="145">
        <f>SUM(H22:H33)</f>
        <v>1226</v>
      </c>
      <c r="I34" s="145">
        <f>SUM(I22:I33)</f>
        <v>6026303</v>
      </c>
      <c r="J34" s="192">
        <f t="shared" ref="J34" si="28">IF(H34=0,0,((I34/H34)))</f>
        <v>4915.4184339314843</v>
      </c>
      <c r="K34" s="145">
        <f>SUM(K22:K33)</f>
        <v>864</v>
      </c>
      <c r="L34" s="145">
        <f>SUM(L22:L33)</f>
        <v>2418993</v>
      </c>
      <c r="M34" s="190">
        <f>IF(K34=0,0,((L34/K34)))-1</f>
        <v>2798.7604166666665</v>
      </c>
      <c r="N34" s="34">
        <f t="shared" ref="N34" si="29">SUM(N22:N33)</f>
        <v>533</v>
      </c>
      <c r="O34" s="34">
        <f>SUM(O22:O33)</f>
        <v>2407260</v>
      </c>
      <c r="P34" s="190">
        <f t="shared" ref="P34" si="30">IF(N34=0,0,((O34/N34)))</f>
        <v>4516.4352720450279</v>
      </c>
      <c r="Q34" s="34">
        <f>SUM(Q22:Q33)</f>
        <v>255</v>
      </c>
      <c r="R34" s="34">
        <f>SUM(R22:R33)</f>
        <v>1656439</v>
      </c>
      <c r="S34" s="190">
        <f t="shared" ref="S34" si="31">IF(Q34=0,0,((R34/Q34)))</f>
        <v>6495.8392156862747</v>
      </c>
      <c r="T34" s="34">
        <f t="shared" ref="T34" si="32">SUM(T22:T33)</f>
        <v>548</v>
      </c>
      <c r="U34" s="34">
        <f>SUM(U22:U33)</f>
        <v>1457736</v>
      </c>
      <c r="V34" s="190">
        <f t="shared" ref="V34" si="33">IF(T34=0,0,((U34/T34)))</f>
        <v>2660.1021897810219</v>
      </c>
      <c r="W34" s="34">
        <f>SUM(W22:W33)</f>
        <v>16363</v>
      </c>
      <c r="X34" s="34">
        <f>SUM(X22:X33)</f>
        <v>22374313</v>
      </c>
      <c r="Y34" s="190">
        <f t="shared" ref="Y34" si="34">IF(W34=0,0,((X34/W34)))</f>
        <v>1367.3723033673532</v>
      </c>
    </row>
  </sheetData>
  <mergeCells count="24">
    <mergeCell ref="A1:M1"/>
    <mergeCell ref="N1:Y1"/>
    <mergeCell ref="A18:M18"/>
    <mergeCell ref="N18:Y18"/>
    <mergeCell ref="A19:Y19"/>
    <mergeCell ref="W3:Y3"/>
    <mergeCell ref="H3:J3"/>
    <mergeCell ref="Q3:S3"/>
    <mergeCell ref="K3:M3"/>
    <mergeCell ref="N3:P3"/>
    <mergeCell ref="W20:Y20"/>
    <mergeCell ref="T20:V20"/>
    <mergeCell ref="T3:V3"/>
    <mergeCell ref="A2:Y2"/>
    <mergeCell ref="A3:A4"/>
    <mergeCell ref="B3:D3"/>
    <mergeCell ref="E3:G3"/>
    <mergeCell ref="A20:A21"/>
    <mergeCell ref="B20:D20"/>
    <mergeCell ref="K20:M20"/>
    <mergeCell ref="N20:P20"/>
    <mergeCell ref="E20:G20"/>
    <mergeCell ref="H20:J20"/>
    <mergeCell ref="Q20:S20"/>
  </mergeCells>
  <phoneticPr fontId="2" type="noConversion"/>
  <printOptions horizontalCentered="1"/>
  <pageMargins left="0.78740157480314965" right="0.78740157480314965" top="0.78740157480314965" bottom="0.39370078740157483" header="0.39370078740157483" footer="0.19685039370078741"/>
  <pageSetup paperSize="9" scale="37" firstPageNumber="16" pageOrder="overThenDown" orientation="portrait" useFirstPageNumber="1" r:id="rId1"/>
  <headerFooter>
    <oddFooter>&amp;C&amp;30&amp;P</oddFooter>
  </headerFooter>
  <rowBreaks count="1" manualBreakCount="1">
    <brk id="17" max="24" man="1"/>
  </rowBreaks>
  <colBreaks count="1" manualBreakCount="1">
    <brk id="13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40</vt:i4>
      </vt:variant>
      <vt:variant>
        <vt:lpstr>이름 지정된 범위</vt:lpstr>
      </vt:variant>
      <vt:variant>
        <vt:i4>37</vt:i4>
      </vt:variant>
    </vt:vector>
  </HeadingPairs>
  <TitlesOfParts>
    <vt:vector size="77" baseType="lpstr">
      <vt:lpstr>겉표지</vt:lpstr>
      <vt:lpstr>참고사항</vt:lpstr>
      <vt:lpstr>차례</vt:lpstr>
      <vt:lpstr>제1장 위탁판매사업</vt:lpstr>
      <vt:lpstr>1. 연도별 어업별 위판고</vt:lpstr>
      <vt:lpstr>2. 연도별 월별 위판고</vt:lpstr>
      <vt:lpstr>3.어업별 위판고</vt:lpstr>
      <vt:lpstr>4. 수협별 위판고</vt:lpstr>
      <vt:lpstr>5.어종별 위판고 및 단가</vt:lpstr>
      <vt:lpstr>6~7.최고최저평균위판고</vt:lpstr>
      <vt:lpstr>8.월중 최고최저위판고</vt:lpstr>
      <vt:lpstr>9.어업별 척당 1회 평균 위판고</vt:lpstr>
      <vt:lpstr>10.선상 경매 현황</vt:lpstr>
      <vt:lpstr>11.수입수산물 위판고</vt:lpstr>
      <vt:lpstr>제2장 어가동향</vt:lpstr>
      <vt:lpstr>1.어업별 평균어가</vt:lpstr>
      <vt:lpstr>2.어종별 평균어가</vt:lpstr>
      <vt:lpstr>제3장 어선입항</vt:lpstr>
      <vt:lpstr>1.어업별 입항척수</vt:lpstr>
      <vt:lpstr>제4장 선어유통</vt:lpstr>
      <vt:lpstr>1.지역별 반출량</vt:lpstr>
      <vt:lpstr>2.이용배분 동향</vt:lpstr>
      <vt:lpstr>제4장 이용가공사업</vt:lpstr>
      <vt:lpstr>1. 어종별 동결냉장량 및 금액</vt:lpstr>
      <vt:lpstr>2~3. 동결냉장어종별출고량, 얼음판매량</vt:lpstr>
      <vt:lpstr>4. 어업별 어선 급수량 및 금액</vt:lpstr>
      <vt:lpstr>5.상자(규격별) 이용료율</vt:lpstr>
      <vt:lpstr>제5장 중도매인및매매참가인</vt:lpstr>
      <vt:lpstr>1~2. 중도매인수 및 분포</vt:lpstr>
      <vt:lpstr>3.중도매인현황</vt:lpstr>
      <vt:lpstr>4.매매참가인현황</vt:lpstr>
      <vt:lpstr>5. 중매인 최고 및 평균 매상</vt:lpstr>
      <vt:lpstr>제6장 기타</vt:lpstr>
      <vt:lpstr>1.취업근로자수</vt:lpstr>
      <vt:lpstr>2~3. 노임 및 어상자 단가</vt:lpstr>
      <vt:lpstr>4.환원사업</vt:lpstr>
      <vt:lpstr>제7장 부록</vt:lpstr>
      <vt:lpstr>1.임원현황</vt:lpstr>
      <vt:lpstr>2.간부직원현황</vt:lpstr>
      <vt:lpstr>어시장의 동태</vt:lpstr>
      <vt:lpstr>'1. 어종별 동결냉장량 및 금액'!Print_Area</vt:lpstr>
      <vt:lpstr>'1. 연도별 어업별 위판고'!Print_Area</vt:lpstr>
      <vt:lpstr>'1.어업별 입항척수'!Print_Area</vt:lpstr>
      <vt:lpstr>'1.어업별 평균어가'!Print_Area</vt:lpstr>
      <vt:lpstr>'1.임원현황'!Print_Area</vt:lpstr>
      <vt:lpstr>'1.지역별 반출량'!Print_Area</vt:lpstr>
      <vt:lpstr>'1.취업근로자수'!Print_Area</vt:lpstr>
      <vt:lpstr>'1~2. 중도매인수 및 분포'!Print_Area</vt:lpstr>
      <vt:lpstr>'10.선상 경매 현황'!Print_Area</vt:lpstr>
      <vt:lpstr>'11.수입수산물 위판고'!Print_Area</vt:lpstr>
      <vt:lpstr>'2. 연도별 월별 위판고'!Print_Area</vt:lpstr>
      <vt:lpstr>'2.간부직원현황'!Print_Area</vt:lpstr>
      <vt:lpstr>'2.이용배분 동향'!Print_Area</vt:lpstr>
      <vt:lpstr>'2~3. 노임 및 어상자 단가'!Print_Area</vt:lpstr>
      <vt:lpstr>'3.어업별 위판고'!Print_Area</vt:lpstr>
      <vt:lpstr>'3.중도매인현황'!Print_Area</vt:lpstr>
      <vt:lpstr>'4. 수협별 위판고'!Print_Area</vt:lpstr>
      <vt:lpstr>'4. 어업별 어선 급수량 및 금액'!Print_Area</vt:lpstr>
      <vt:lpstr>'4.매매참가인현황'!Print_Area</vt:lpstr>
      <vt:lpstr>'4.환원사업'!Print_Area</vt:lpstr>
      <vt:lpstr>'5. 중매인 최고 및 평균 매상'!Print_Area</vt:lpstr>
      <vt:lpstr>'5.상자(규격별) 이용료율'!Print_Area</vt:lpstr>
      <vt:lpstr>'5.어종별 위판고 및 단가'!Print_Area</vt:lpstr>
      <vt:lpstr>'6~7.최고최저평균위판고'!Print_Area</vt:lpstr>
      <vt:lpstr>'8.월중 최고최저위판고'!Print_Area</vt:lpstr>
      <vt:lpstr>'9.어업별 척당 1회 평균 위판고'!Print_Area</vt:lpstr>
      <vt:lpstr>'어시장의 동태'!Print_Area</vt:lpstr>
      <vt:lpstr>'제1장 위탁판매사업'!Print_Area</vt:lpstr>
      <vt:lpstr>'제2장 어가동향'!Print_Area</vt:lpstr>
      <vt:lpstr>'제3장 어선입항'!Print_Area</vt:lpstr>
      <vt:lpstr>'제4장 선어유통'!Print_Area</vt:lpstr>
      <vt:lpstr>'제4장 이용가공사업'!Print_Area</vt:lpstr>
      <vt:lpstr>'제5장 중도매인및매매참가인'!Print_Area</vt:lpstr>
      <vt:lpstr>'제6장 기타'!Print_Area</vt:lpstr>
      <vt:lpstr>'제7장 부록'!Print_Area</vt:lpstr>
      <vt:lpstr>참고사항!Print_Area</vt:lpstr>
      <vt:lpstr>'3.중도매인현황'!Print_Titles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2021-03-11T00:29:09Z</cp:lastPrinted>
  <dcterms:created xsi:type="dcterms:W3CDTF">2020-01-14T01:49:59Z</dcterms:created>
  <dcterms:modified xsi:type="dcterms:W3CDTF">2021-03-24T04:47:01Z</dcterms:modified>
</cp:coreProperties>
</file>